
<file path=[Content_Types].xml><?xml version="1.0" encoding="utf-8"?>
<Types xmlns="http://schemas.openxmlformats.org/package/2006/content-types">
  <Default Extension="vml" ContentType="application/vnd.openxmlformats-officedocument.vmlDrawing"/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docProps/core.xml" ContentType="application/vnd.openxmlformats-package.core-properties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externalLinks/externalLink12.xml" ContentType="application/vnd.openxmlformats-officedocument.spreadsheetml.externalLink+xml"/>
  <Override PartName="/xl/styles.xml" ContentType="application/vnd.openxmlformats-officedocument.spreadsheetml.styles+xml"/>
  <Override PartName="/xl/externalLinks/externalLink2.xml" ContentType="application/vnd.openxmlformats-officedocument.spreadsheetml.externalLink+xml"/>
  <Override PartName="/xl/worksheets/sheet3.xml" ContentType="application/vnd.openxmlformats-officedocument.spreadsheetml.worksheet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worksheets/sheet1.xml" ContentType="application/vnd.openxmlformats-officedocument.spreadsheetml.worksheet+xml"/>
  <Override PartName="/xl/externalLinks/externalLink8.xml" ContentType="application/vnd.openxmlformats-officedocument.spreadsheetml.externalLink+xml"/>
  <Override PartName="/xl/drawings/drawing4.xml" ContentType="application/vnd.openxmlformats-officedocument.drawing+xml"/>
  <Override PartName="/xl/externalLinks/externalLink1.xml" ContentType="application/vnd.openxmlformats-officedocument.spreadsheetml.externalLink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worksheets/sheet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drawings/drawing2.xml" ContentType="application/vnd.openxmlformats-officedocument.drawing+xml"/>
  <Override PartName="/xl/drawings/drawing5.xml" ContentType="application/vnd.openxmlformats-officedocument.drawing+xml"/>
  <Override PartName="/xl/externalLinks/externalLink4.xml" ContentType="application/vnd.openxmlformats-officedocument.spreadsheetml.externalLink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worksheets/sheet5.xml" ContentType="application/vnd.openxmlformats-officedocument.spreadsheetml.worksheet+xml"/>
  <Override PartName="/xl/persons/person.xml" ContentType="application/vnd.ms-excel.person+xml"/>
  <Override PartName="/xl/worksheets/sheet8.xml" ContentType="application/vnd.openxmlformats-officedocument.spreadsheetml.worksheet+xml"/>
  <Override PartName="/xl/worksheets/sheet10.xml" ContentType="application/vnd.openxmlformats-officedocument.spreadsheetml.worksheet+xml"/>
  <Override PartName="/xl/worksheets/sheet9.xml" ContentType="application/vnd.openxmlformats-officedocument.spreadsheetml.worksheet+xml"/>
  <Override PartName="/xl/worksheets/sheet14.xml" ContentType="application/vnd.openxmlformats-officedocument.spreadsheetml.worksheet+xml"/>
  <Override PartName="/xl/externalLinks/externalLink11.xml" ContentType="application/vnd.openxmlformats-officedocument.spreadsheetml.externalLink+xml"/>
  <Override PartName="/xl/worksheets/sheet15.xml" ContentType="application/vnd.openxmlformats-officedocument.spreadsheetml.worksheet+xml"/>
  <Override PartName="/xl/worksheets/sheet11.xml" ContentType="application/vnd.openxmlformats-officedocument.spreadsheetml.worksheet+xml"/>
  <Override PartName="/xl/externalLinks/externalLink7.xml" ContentType="application/vnd.openxmlformats-officedocument.spreadsheetml.externalLink+xml"/>
  <Override PartName="/xl/worksheets/sheet12.xml" ContentType="application/vnd.openxmlformats-officedocument.spreadsheetml.worksheet+xml"/>
  <Override PartName="/xl/threadedComments/threadedComment1.xml" ContentType="application/vnd.ms-excel.threadedcomments+xml"/>
  <Override PartName="/xl/comments1.xml" ContentType="application/vnd.openxmlformats-officedocument.spreadsheetml.comments+xml"/>
  <Override PartName="/xl/workbook.xml" ContentType="application/vnd.openxmlformats-officedocument.spreadsheetml.sheet.main+xml"/>
  <Override PartName="/xl/worksheets/sheet16.xml" ContentType="application/vnd.openxmlformats-officedocument.spreadsheetml.worksheet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15"/>
  </bookViews>
  <sheets>
    <sheet name="Приложение 1" sheetId="1" r:id="rId14"/>
    <sheet name="Приложение 2" sheetId="2" r:id="rId15"/>
    <sheet name="Приложение 3-2021" sheetId="3" r:id="rId16"/>
    <sheet name="Приложение 3-2022" sheetId="4" r:id="rId17"/>
    <sheet name="Приложение 3-2023" sheetId="5" r:id="rId18"/>
    <sheet name="Приложение 3-2024" sheetId="6" r:id="rId19"/>
    <sheet name="Приложение 3-2025" sheetId="7" r:id="rId20"/>
    <sheet name="Приложение 4" sheetId="8" r:id="rId21"/>
    <sheet name="Приложение 5-2021" sheetId="9" r:id="rId22"/>
    <sheet name="Приложение 5-2022" sheetId="10" r:id="rId23"/>
    <sheet name="Приложение 5-2023" sheetId="11" r:id="rId24"/>
    <sheet name="Приложение 5-2024" sheetId="12" r:id="rId25"/>
    <sheet name="Приложение 5-2025" sheetId="13" r:id="rId26"/>
    <sheet name="Приложение 6" sheetId="14" r:id="rId27"/>
    <sheet name="Приложение 7" sheetId="15" r:id="rId28"/>
    <sheet name="Приложение 8" sheetId="16" r:id="rId29"/>
  </sheets>
  <externalReferences>
    <externalReference r:id="rId1"/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_xlnm._FilterDatabase" localSheetId="7" hidden="1">'[3]4'!#REF!</definedName>
    <definedName name="_xlnm._FilterDatabase" localSheetId="8" hidden="1">'[4]5-21'!#REF!</definedName>
    <definedName name="_xlnm._FilterDatabase" localSheetId="9" hidden="1">'[5]5-22'!#REF!</definedName>
    <definedName name="_xlnm._FilterDatabase" localSheetId="10" hidden="1">'[6]5-23'!#REF!</definedName>
    <definedName name="_xlnm._FilterDatabase" localSheetId="11" hidden="1">'[7]5-24'!#REF!</definedName>
    <definedName name="_xlnm._FilterDatabase" localSheetId="12" hidden="1">'[8]5-25'!#REF!</definedName>
    <definedName name="_xlnm._FilterDatabase" localSheetId="13" hidden="1">'[9]6'!$A$19:$DN$60</definedName>
    <definedName name="_xlnm._FilterDatabase" localSheetId="14" hidden="1">'[10]7'!$A$13:$DL$18</definedName>
    <definedName name="Print_Area" localSheetId="15">'Приложение 8'!$A$4:$R$474</definedName>
    <definedName name="Print_Titles" localSheetId="15">'Приложение 8'!$17:$19</definedName>
    <definedName name="_xlnm.Print_Area" localSheetId="0">'[1]2'!$A$1:$CQ$83</definedName>
    <definedName name="_xlnm.Print_Area" localSheetId="1">'[2]3'!$A$1:$AO$96</definedName>
    <definedName name="_xlnm.Print_Area" localSheetId="8">'Приложение 5-2021'!$A$1:$AL$105</definedName>
    <definedName name="_xlnm.Print_Area" localSheetId="9">'Приложение 5-2022'!$A$1:$AL$107</definedName>
    <definedName name="_xlnm.Print_Area" localSheetId="10">'Приложение 5-2023'!$A$1:$AL$114</definedName>
    <definedName name="_xlnm.Print_Area" localSheetId="11">'Приложение 5-2024'!$A$1:$AL$88</definedName>
    <definedName name="_xlnm.Print_Area" localSheetId="12">'Приложение 5-2025'!$A$1:$AL$108</definedName>
    <definedName name="_xlnm.Print_Area" localSheetId="13">'[9]6'!$A$1:$BX$96</definedName>
    <definedName name="_xlnm.Print_Area" localSheetId="14">'[10]7'!$A$1:$DL$98</definedName>
  </definedNames>
  <calcPr calcId="152511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tc={F4C44EA2-5380-9850-6379-87E66F05B3D0}</author>
    <author>tc={5C05F59B-8BA6-F6AB-53E9-E17A0BF5C91A}</author>
    <author>tc={C0C2E009-C931-4C3D-04BA-F172FACFE6F0}</author>
  </authors>
  <commentList>
    <comment ref="D193" authorId="0" xr:uid="{F4C44EA2-5380-9850-6379-87E66F05B3D0}">
      <text>
        <r>
          <rPr>
            <b/>
            <sz val="9"/>
            <rFont val="Tahoma"/>
          </rPr>
          <t>Владелец:</t>
        </r>
        <r>
          <rPr>
            <sz val="9"/>
            <rFont val="Tahoma"/>
          </rPr>
          <t xml:space="preserve">
51 счет минус аккумулирование
</t>
        </r>
      </text>
    </comment>
    <comment ref="G75" authorId="1" xr:uid="{5C05F59B-8BA6-F6AB-53E9-E17A0BF5C91A}">
      <text>
        <r>
          <rPr>
            <b/>
            <sz val="9"/>
            <rFont val="Tahoma"/>
          </rPr>
          <t>Владелец:</t>
        </r>
        <r>
          <rPr>
            <sz val="9"/>
            <rFont val="Tahoma"/>
          </rPr>
          <t xml:space="preserve">
госпошлина
</t>
        </r>
      </text>
    </comment>
    <comment ref="H75" authorId="2" xr:uid="{C0C2E009-C931-4C3D-04BA-F172FACFE6F0}">
      <text>
        <r>
          <rPr>
            <b/>
            <sz val="9"/>
            <rFont val="Tahoma"/>
          </rPr>
          <t>Владелец:</t>
        </r>
        <r>
          <rPr>
            <sz val="9"/>
            <rFont val="Tahoma"/>
          </rPr>
          <t xml:space="preserve">
госпошлина
</t>
        </r>
      </text>
    </comment>
  </commentList>
</comments>
</file>

<file path=xl/sharedStrings.xml><?xml version="1.0" encoding="utf-8"?>
<sst xmlns="http://schemas.openxmlformats.org/spreadsheetml/2006/main" count="1401" uniqueCount="1401">
  <si>
    <t xml:space="preserve">Приложение № 1</t>
  </si>
  <si>
    <t xml:space="preserve">к приказу МЖКХиЭ НСО</t>
  </si>
  <si>
    <t xml:space="preserve">от " 10 " сентября 2024г. № 212-НПА</t>
  </si>
  <si>
    <t xml:space="preserve">Форма 2. План финансирования капитальных вложений по инвестиционным проектам</t>
  </si>
  <si>
    <t xml:space="preserve">                                                         полное наименование субъекта электроэнергетики</t>
  </si>
  <si>
    <t xml:space="preserve">                                                                                                                                                             реквизиты решения органа исполнительной власти, утвердившего инвестиционную программу</t>
  </si>
  <si>
    <t xml:space="preserve">Номер группы инвести-ционных проектов</t>
  </si>
  <si>
    <t xml:space="preserve">  Наименование инвестиционного проекта (группы инвестиционных проектов)</t>
  </si>
  <si>
    <t xml:space="preserve">Идентификатор инвестицион-ного проекта</t>
  </si>
  <si>
    <t xml:space="preserve">Текущая стадия реализации инвестиционного проекта</t>
  </si>
  <si>
    <t xml:space="preserve">Год начала  реализации инвестиционного проекта</t>
  </si>
  <si>
    <t xml:space="preserve">Год окончания реализации инвестицион-ного проекта</t>
  </si>
  <si>
    <t xml:space="preserve">Полная сметная стоимость инвестиционного проекта в соответствии с утвержденной проектной документацией</t>
  </si>
  <si>
    <t xml:space="preserve">Размер платы за технологическое присоединение (подключение), млн рублей</t>
  </si>
  <si>
    <t xml:space="preserve">Фактический объем финансирования на 01.01.2024 года, млн рублей 
(с НДС) </t>
  </si>
  <si>
    <t xml:space="preserve">Оценка полной стоимости инвестиционного проекта в соответствии с укрупненными нормативами цены типовых технологических решений капитального строительства объектов электроэнергетики</t>
  </si>
  <si>
    <t xml:space="preserve">Оценка полной стоимости инвестиционного проекта в прогнозных ценах соответствующих лет, млн рублей (с НДС) </t>
  </si>
  <si>
    <t xml:space="preserve">Остаток финансирования капитальных вложений в прогнозных ценах соответствующих лет,  млн рублей 
(с НДС) </t>
  </si>
  <si>
    <t xml:space="preserve">Финансирование капитальных вложений 
2023 года в прогнозных ценах, млн рублей (с НДС)</t>
  </si>
  <si>
    <t xml:space="preserve">Финансирование капитальных вложений в прогнозных ценах соответствующих лет, млн рублей (с НДС)</t>
  </si>
  <si>
    <t xml:space="preserve">Краткое обоснование  корректировки утвержденного плана</t>
  </si>
  <si>
    <t xml:space="preserve">Утвержденный план 
</t>
  </si>
  <si>
    <t xml:space="preserve">Предложение по корректировке утвержденного плана </t>
  </si>
  <si>
    <t xml:space="preserve">Утвержденный план на 2023 год
</t>
  </si>
  <si>
    <t xml:space="preserve">Факт 2023 года</t>
  </si>
  <si>
    <t xml:space="preserve">Утвержденный план 
2021 года </t>
  </si>
  <si>
    <t xml:space="preserve">Факт 2021 года</t>
  </si>
  <si>
    <t xml:space="preserve">Утвержденный план 
2022 года </t>
  </si>
  <si>
    <t xml:space="preserve">Факт 2022 года</t>
  </si>
  <si>
    <t xml:space="preserve">Утвержденный план 
2023 года </t>
  </si>
  <si>
    <t xml:space="preserve">Утвержденный план 
2024 года </t>
  </si>
  <si>
    <t xml:space="preserve">Предложение по корректировке утвержденного плана 2024 года</t>
  </si>
  <si>
    <t xml:space="preserve">Утвержденный план 
2025 года </t>
  </si>
  <si>
    <t xml:space="preserve">Предложение по корректировке утвержденного плана 2025 года</t>
  </si>
  <si>
    <t xml:space="preserve">Итого за период реализации инвестиционной программы
(план)</t>
  </si>
  <si>
    <t xml:space="preserve">Итого за период реализации инвестиционной программы
(с учетом предложений по корректировке утвержденного плана)</t>
  </si>
  <si>
    <t xml:space="preserve">План </t>
  </si>
  <si>
    <t xml:space="preserve">Предложение по корректировке утвержденного плана</t>
  </si>
  <si>
    <t xml:space="preserve">в базисном уровне цен, млн рублей 
(с НДС)</t>
  </si>
  <si>
    <t xml:space="preserve">в ценах, сложившихся ко времени составления сметной документации, млн рублей (с НДС)</t>
  </si>
  <si>
    <t xml:space="preserve">месяц и год составления сметной документации</t>
  </si>
  <si>
    <t xml:space="preserve">в текущих ценах, млн рублей (с НДС) </t>
  </si>
  <si>
    <t xml:space="preserve">в прогнозных ценах соответствующих лет, млн рублей 
(с НДС) </t>
  </si>
  <si>
    <t>План</t>
  </si>
  <si>
    <t xml:space="preserve">План 
на 01.01.2023 года</t>
  </si>
  <si>
    <t xml:space="preserve">План 
на 01.01.2024 года</t>
  </si>
  <si>
    <t xml:space="preserve">Предложение по корректировке утвержденного плана на 01.01.2024 года (23-25)</t>
  </si>
  <si>
    <t xml:space="preserve">Общий объем финансирования, в том числе за счет:</t>
  </si>
  <si>
    <t xml:space="preserve">федерального бюджета</t>
  </si>
  <si>
    <t xml:space="preserve">бюджетов субъектов Российской Федерации и муниципальных образований</t>
  </si>
  <si>
    <t xml:space="preserve">средств, полученных от оказания услуг, реализации товаров по регулируемым государством ценам (тарифам)</t>
  </si>
  <si>
    <t xml:space="preserve">иных источников финансирования</t>
  </si>
  <si>
    <t>16.1</t>
  </si>
  <si>
    <t>16.2</t>
  </si>
  <si>
    <t>16.3</t>
  </si>
  <si>
    <t>16.4</t>
  </si>
  <si>
    <t>32.1</t>
  </si>
  <si>
    <t>32.2</t>
  </si>
  <si>
    <t>32.3</t>
  </si>
  <si>
    <t>32.4</t>
  </si>
  <si>
    <t>32.5</t>
  </si>
  <si>
    <t>32.6</t>
  </si>
  <si>
    <t>32.7</t>
  </si>
  <si>
    <t>32.8</t>
  </si>
  <si>
    <t>32.9</t>
  </si>
  <si>
    <t>32.10</t>
  </si>
  <si>
    <t>32.11</t>
  </si>
  <si>
    <t>32.12</t>
  </si>
  <si>
    <t>32.13</t>
  </si>
  <si>
    <t>32.14</t>
  </si>
  <si>
    <t>32.15</t>
  </si>
  <si>
    <t>32.16</t>
  </si>
  <si>
    <t>32.17</t>
  </si>
  <si>
    <t>32.18</t>
  </si>
  <si>
    <t>32.19</t>
  </si>
  <si>
    <t>32.20</t>
  </si>
  <si>
    <t>32.21</t>
  </si>
  <si>
    <t>32.22</t>
  </si>
  <si>
    <t>32.23</t>
  </si>
  <si>
    <t>32.24</t>
  </si>
  <si>
    <t>32.25</t>
  </si>
  <si>
    <t>32.26</t>
  </si>
  <si>
    <t>32.27</t>
  </si>
  <si>
    <t>32.28</t>
  </si>
  <si>
    <t>32.29</t>
  </si>
  <si>
    <t>32.30</t>
  </si>
  <si>
    <t>32.31</t>
  </si>
  <si>
    <t>32.32</t>
  </si>
  <si>
    <t>32.33</t>
  </si>
  <si>
    <t>32.34</t>
  </si>
  <si>
    <t>32.35</t>
  </si>
  <si>
    <t>32.36</t>
  </si>
  <si>
    <t>32.37</t>
  </si>
  <si>
    <t>32.38</t>
  </si>
  <si>
    <t>32.39</t>
  </si>
  <si>
    <t>32.40</t>
  </si>
  <si>
    <t>32.41</t>
  </si>
  <si>
    <t>32.42</t>
  </si>
  <si>
    <t>32.43</t>
  </si>
  <si>
    <t>32.44</t>
  </si>
  <si>
    <t>32.45</t>
  </si>
  <si>
    <t>32.46</t>
  </si>
  <si>
    <t>32.47</t>
  </si>
  <si>
    <t>32.48</t>
  </si>
  <si>
    <t>32.49</t>
  </si>
  <si>
    <t>32.50</t>
  </si>
  <si>
    <t>0</t>
  </si>
  <si>
    <t xml:space="preserve">ВСЕГО по инвестиционной программе, в том числе:</t>
  </si>
  <si>
    <t>Г</t>
  </si>
  <si>
    <t>н/д</t>
  </si>
  <si>
    <t>0.1</t>
  </si>
  <si>
    <t xml:space="preserve">Технологическое присоединение, всего</t>
  </si>
  <si>
    <t>0.2</t>
  </si>
  <si>
    <t xml:space="preserve">Реконструкция, модернизация, техническое перевооружение, всего</t>
  </si>
  <si>
    <t>0.3</t>
  </si>
  <si>
    <t xml:space="preserve">Инвестиционные проекты, реализация которых обуславливается схемами и программами перспективного развития электроэнергетики, всего</t>
  </si>
  <si>
    <t>0.4</t>
  </si>
  <si>
    <t xml:space="preserve">Прочее новое строительство объектов электросетевого хозяйства, всего</t>
  </si>
  <si>
    <t>0.5</t>
  </si>
  <si>
    <t xml:space="preserve">Покупка земельных участков для целей реализации инвестиционных проектов, всего</t>
  </si>
  <si>
    <t>0.6</t>
  </si>
  <si>
    <t xml:space="preserve">Прочие инвестиционные проекты, всего</t>
  </si>
  <si>
    <t>1</t>
  </si>
  <si>
    <t xml:space="preserve">Новосибирская область</t>
  </si>
  <si>
    <t>1.1</t>
  </si>
  <si>
    <t xml:space="preserve">Технологическое присоединение, всего, в том числе:</t>
  </si>
  <si>
    <t>1.1.1</t>
  </si>
  <si>
    <t xml:space="preserve">Технологическое присоединение энергопринимающих устройств потребителей, всего, в том числе:</t>
  </si>
  <si>
    <t>1.1.1.1</t>
  </si>
  <si>
    <t xml:space="preserve">Технологическое присоединение энергопринимающих устройств потребителей максимальной мощностью до 15 кВт включительно, всего</t>
  </si>
  <si>
    <t>1.1.1.2</t>
  </si>
  <si>
    <t xml:space="preserve">Технологическое присоединение энергопринимающих устройств потребителей максимальной мощностью до 150 кВт включительно, всего</t>
  </si>
  <si>
    <t>1.1.1.3</t>
  </si>
  <si>
    <t xml:space="preserve">Технологическое присоединение энергопринимающих устройств потребителей свыше 150 кВт, всего, в том числе:</t>
  </si>
  <si>
    <t>1.1.2</t>
  </si>
  <si>
    <t xml:space="preserve">Технологическое присоединение объектов электросетевого хозяйства, всего, в том числе:</t>
  </si>
  <si>
    <t>1.1.2.1</t>
  </si>
  <si>
    <t xml:space="preserve">Технологическое присоединение объектов электросетевого хозяйства, принадлежащих  иным сетевым организациям и иным лицам, всего, в том числе:</t>
  </si>
  <si>
    <t>1.1.2.2</t>
  </si>
  <si>
    <t xml:space="preserve">Технологическое присоединение к электрическим сетям иных сетевых организаций, всего, в том числе:</t>
  </si>
  <si>
    <t>1.1.3</t>
  </si>
  <si>
    <t xml:space="preserve">Технологическое присоединение объектов по производству электрической энергии всего, в том числе:</t>
  </si>
  <si>
    <t>1.1.3.1</t>
  </si>
  <si>
    <t xml:space="preserve">Наименование объекта по производству электрической энергии, всего, в том числе:</t>
  </si>
  <si>
    <t xml:space="preserve">Строительство новых объектов электросетевого хозяйства  (за исключением усиления существующей электрической сети) в целях осуществления технологического присоединения объекта по производству электрической энергии, всего, в том числе:</t>
  </si>
  <si>
    <t xml:space="preserve">Строительство новых объектов электросетевого хозяйства для усиления электрической сети в целях осуществления технологического присоединения объекта по производству электрической энергии, всего, в том числе:</t>
  </si>
  <si>
    <t xml:space="preserve">Реконструкция существующих объектов электросетевого хозяйства для усиления электрической сети в целях осуществления технологического присоединения объекта по производству электрической энергии всего, в том числе:</t>
  </si>
  <si>
    <t>1.1.3.2</t>
  </si>
  <si>
    <t xml:space="preserve">Реконструкция существующих объектов электросетевого хозяйства для усиления электрической сети в целях осуществления технологического присоединения объекта по производству электрической энергии, всего, в том числе:</t>
  </si>
  <si>
    <t>1.1.4</t>
  </si>
  <si>
    <t xml:space="preserve">Усиление электрической сети в целях осуществления технологического присоединения энергопринимающих устройств потребителей и (или) объектов электросетевого хозяйства всего, в том числе:</t>
  </si>
  <si>
    <t>1.1.4.1</t>
  </si>
  <si>
    <t xml:space="preserve">Строительство новых объектов электросетевого хозяйства для усиления электрической сети в целях осуществления технологического присоединения, всего, в том числе:</t>
  </si>
  <si>
    <t>1.1.4.2</t>
  </si>
  <si>
    <t xml:space="preserve">Реконструкция существующих объектов электросетевого хозяйства для усиления электрической сети в целях осуществления технологического присоединения, всего, в том числе:</t>
  </si>
  <si>
    <t>1.2</t>
  </si>
  <si>
    <t xml:space="preserve">Реконструкция, модернизация, техническое перевооружение всего, в том числе:</t>
  </si>
  <si>
    <t>1.2.1</t>
  </si>
  <si>
    <t xml:space="preserve">Реконструкция, модернизация, техническое перевооружение  трансформаторных и иных подстанций, распределительных пунктов, всего, в том числе:</t>
  </si>
  <si>
    <t>1.2.1.1</t>
  </si>
  <si>
    <t xml:space="preserve">Реконструкция трансформаторных и иных подстанций, всего, в том числе:</t>
  </si>
  <si>
    <t>1.2.1.1.</t>
  </si>
  <si>
    <t xml:space="preserve">Проектно-изыскательные, строительно-монтажные и пусконаладочные работы по реконструкции объекта: Реконструкция ТП-3227 1РУ 10 кВ с заменой оборудования РУ-10 кВ (выключатели-4шт,  шина-60м в ячейках 10 кВ), с заменой оборудования РУ-0,4 кВ (панель ЩО-2шт)</t>
  </si>
  <si>
    <t>Н_НСК/ИП/02</t>
  </si>
  <si>
    <t xml:space="preserve">Проектно-изыскательные, строительно-монтажные и пусконаладочные работы по реконструкции объекта: Реконструкция ТП-3215 1РУ 10 кВ с заменой оборудования РУ-10 кВ (выключатели-4шт,  шина-60м в ячейках 10 кВ), с заменой оборудования РУ-0,4 кВ (панель ЩО-2шт)</t>
  </si>
  <si>
    <t>Н_НСК/ИП/03</t>
  </si>
  <si>
    <t xml:space="preserve">Проектно-изыскательные работы на реконструкцию ЛЭП – 0,4 кВ ул. Береговая, Боровая, Заозерная, со строи-тельством ВЛ 0,4 кВ, КТПН-10 и ВЛ-10 кВ. </t>
  </si>
  <si>
    <t>Н_НСК/ИП/15</t>
  </si>
  <si>
    <t>З</t>
  </si>
  <si>
    <t xml:space="preserve">Проектно-изыскательные работы на реконструкция ТП-1Н-219/2*400  с заменой оборудования РУ-10 кВ, РУ-0,4 кВ, силовых трансформаторов. </t>
  </si>
  <si>
    <t>Н_НСК/ИП/09</t>
  </si>
  <si>
    <t xml:space="preserve">Строительство новой КТПН-400 кВА взамен существующей ТП-1Н-19, демонтаж оборудования старой КТПН.</t>
  </si>
  <si>
    <t>Н_НСК/ИП/08</t>
  </si>
  <si>
    <t xml:space="preserve">Проектно-изыскательные работы на реконструкция РП-22 с заменой оборудования РУ-10 кВ (масляных выключателей на вакуумные, комплектация ячеек микропроцессорными защитами присоединений), заменой трансформаторов собственных нужд, заменой трансформаторов напряжения на антирезонансные. </t>
  </si>
  <si>
    <t>Н_НСК/ИП/11</t>
  </si>
  <si>
    <t xml:space="preserve">Проектно-изыскательные работы на реконструкция ТП-8 с заменой оборудования РУ-10 кВ (существующих ячеек 10 кВ, комплектация ячеек микропроцессорными защитами присо-единений), замена оборудования РУ-0,4 (существующих ячеек 0,4 кВ), за-мена трансформатора Т</t>
  </si>
  <si>
    <t>Н_НСК/ИП/13</t>
  </si>
  <si>
    <t xml:space="preserve">Проектно-изыскательные работы на реконструкция ТП-15 с заменой оборудования РУ-10 кВ (существующих ячеек 10 кВ), заменой оборудования РУ-0,4 кВ (существующих ячеек 0,4 кВ).</t>
  </si>
  <si>
    <t>Н_НСК/ИП/14</t>
  </si>
  <si>
    <t xml:space="preserve">Реконструкцию ЛЭП – 0,4 кВ ул. Береговая, Боровая, Заозерная, со строительством ВЛ 0,4 кВ, КТПН-10 и ВЛ-10 кВ. </t>
  </si>
  <si>
    <t>Н_НСК/ИП/16</t>
  </si>
  <si>
    <t xml:space="preserve">Реконструкция ТП-1Н-219/2*400  с заменой оборудования РУ-10 кВ, РУ-0,4 кВ, силовых трансформаторов. </t>
  </si>
  <si>
    <t>Н_НСК/ИП/17</t>
  </si>
  <si>
    <t xml:space="preserve">Реконструкция ТП-1Н-40 (ЗТП-2)  с заменой оборудования РУ-10 кВ, РУ-0,4 кВ, силового трансформатора находящейся по адресу:  Новосибирская обл,  с.Барышево, ул.Черняховского,41</t>
  </si>
  <si>
    <t>Н_НСК/ИП/04</t>
  </si>
  <si>
    <t xml:space="preserve">Реконструкция ТП-1Н-422 (ЗТП-8)  с заменой оборудования РУ-10 кВ, РУ-0,4 кВ, силовых трансформаторов и капитальный ремонт здания подстанции, находящейся по адресу:  Новосибирская обл,  с.Барышево, ул.Черняховского,24</t>
  </si>
  <si>
    <t>Н_НСК/ИП/05</t>
  </si>
  <si>
    <t xml:space="preserve">Реконструкция ТП-1Н-171 (ЗТП-6)  с заменой оборудования РУ-10 кВ, РУ-0,4 кВ, силовых трансформаторов и капитальный ремонт здания подстанции, находящейся по адресу:  Новосибирская обл,  с.Барышево, ул.Черняховского,34а</t>
  </si>
  <si>
    <t>Н_НСК/ИП/06</t>
  </si>
  <si>
    <t xml:space="preserve">Проектно-изыскательные работы на реконструкцию трансформаторной подстанции КТПН-28,КЛ-10 кВ, ВЛ-0,4 кВ по ул. Центральная, Дорожная, Горнолыжная в п. Каменушка (НСО, Новосибирский р-он)</t>
  </si>
  <si>
    <t>Н_НСК/ИП/24</t>
  </si>
  <si>
    <t xml:space="preserve">Проектно-изыскательные работы на реконструкцию трансформаторной подстанции ЗТП-2 расположенную по адресу: г.Новосибирск, НСО, ул. Черняховского, 41</t>
  </si>
  <si>
    <t>Н_НСК/ИП/21</t>
  </si>
  <si>
    <t xml:space="preserve">Проектно-изыскательные работы на реконструкцию трансформаторной подстанции ЗТП-8 расположенную по адресу: г.Новосибирск, НСО, ул. Черняховского, 24</t>
  </si>
  <si>
    <t>Н_НСК/ИП/22</t>
  </si>
  <si>
    <t xml:space="preserve">Проектно-изыскательные работы на реконструкцию трансформаторной подстанции ЗТП-6 расположенную по адресу: г.Новосибирск, НСО, ул. Черняховского, 34а</t>
  </si>
  <si>
    <t>Н_НСК/ИП/23</t>
  </si>
  <si>
    <t xml:space="preserve">Проектно-изыскательские, строительно-монтажные и пуско-наладочные работы по реконструкции 2-х трансформаторной КТПН-1Н-307, ВЛ-10 кВ, ВЛ-0,4 кВ для электроснабжения жилых домов по ул. Юбилейная, Партизанская в п. Двуречье</t>
  </si>
  <si>
    <t xml:space="preserve">Проектно-изыскательские работы по реконструкции КТПН-244, ВЛ-10кВ, ВЛ-0,4 кВ для электроснабжения жилых домов по ул. Садовая, ул. Новая, ул. Новозастроечная в п. Ложок</t>
  </si>
  <si>
    <t>Н_НСК/ИП/27</t>
  </si>
  <si>
    <t xml:space="preserve">Проектно-изыскательские работы по реконструкции ВЛ-0,4 кВ от КТПН-1Н-171 для электроснабжения жилых домов по ул. Черняховского, ул. Пионерская, Институтский пер. в с. Барышево</t>
  </si>
  <si>
    <t>Н_НСК/ИП/28</t>
  </si>
  <si>
    <t xml:space="preserve">Проектно-изыскательские работы по реконструкции КТПН-3Н-187 для электроснабжения жилых домов по ул. Молодежная в с. Боровое</t>
  </si>
  <si>
    <t xml:space="preserve">Проектно-изыскательские работы по реконструкции КТПН-2а-222, ВЛ-10 кВ, ВЛ-0,4 кВ, КТПН-2а-175, ВЛ-10 кВ, ВЛ-0,4 кВ, КТПН-2а-146, ВЛ-10 кВ, ВЛ-0,4 кВ для электроснабжения жилых домов с 1 квартала по 19-й квартал в ДНТ "Боровинка", с организацией системы АСКУЭ и ДСД.</t>
  </si>
  <si>
    <t xml:space="preserve">Проектные работы по реконструкции ЗРУ-10 кВ ПС 110 кВ БЭМЗ</t>
  </si>
  <si>
    <t>Н_НСК/ИП/32</t>
  </si>
  <si>
    <t>1.2.3</t>
  </si>
  <si>
    <t xml:space="preserve">Развитие и модернизация учета электрической энергии (мощности), всего, в том числе:</t>
  </si>
  <si>
    <t>1.2.3.1</t>
  </si>
  <si>
    <t xml:space="preserve">«Установка приборов учета, класс напряжения 0,22 (0,4) кВ, всего, в том числе:»</t>
  </si>
  <si>
    <t xml:space="preserve">Реконструкция измерительных комплексов учета в части замены приборов учета электрической энергии у потребителей в рамках исполнения ФЗ №522 от 27.12.2018</t>
  </si>
  <si>
    <t>Н_НСК/ИП/37</t>
  </si>
  <si>
    <t>1.2.3.2</t>
  </si>
  <si>
    <t xml:space="preserve">«Установка приборов учета, класс напряжения 6 (10) кВ, всего, в том числе:»</t>
  </si>
  <si>
    <t>1.2.3.5</t>
  </si>
  <si>
    <t xml:space="preserve">«Включение приборов учета в систему сбора и передачи данных, класс напряжения 0,22 (0,4) кВ, всего, в том числе:»</t>
  </si>
  <si>
    <t xml:space="preserve">Проект по организации автоматизированных систем (учета электроэнергии) с удаленным сбором данных (включая приобретение компонентов систем, выполнение проектных, строительно-монтажных и пусконаладочных работ) мкр. Солнечный</t>
  </si>
  <si>
    <t>Н_НСК/ИП/30</t>
  </si>
  <si>
    <t>1.6</t>
  </si>
  <si>
    <t xml:space="preserve">Прочие инвестиционные проекты, всего, в том числе:</t>
  </si>
  <si>
    <t>1.6.1.</t>
  </si>
  <si>
    <t xml:space="preserve">Приобретение транспортного средства с большой проходимостью (УАЗ-пикап) для оперативно-выездной бригады.</t>
  </si>
  <si>
    <t>Н_НСК/ИП/10</t>
  </si>
  <si>
    <t xml:space="preserve">Приобретение электроизмерительной передвижной лаборатории, Газ-27057, бензин 4/4</t>
  </si>
  <si>
    <t>Н_НСК/ИП/33</t>
  </si>
  <si>
    <t xml:space="preserve">Приобретение специального грузопассажирского полноприводного автомобиля для оперативно-выездной бригады.</t>
  </si>
  <si>
    <t>Н_НСК/ИП/34</t>
  </si>
  <si>
    <t xml:space="preserve">Монтаж системы пожарной сигнализации, системы оповещения и управления эвакуацией людей при пожаре в производственном здании, расположенном по адресу: г. Бердск, ул. Зеленая Роща, д. 5/33 (ПС-110 кВ БЭМЗ)</t>
  </si>
  <si>
    <t>Н_НСК/ИП/35</t>
  </si>
  <si>
    <t xml:space="preserve">Приобретение прибора для измерения показателей качества электрической энергии с функцией измерения токов и мощностных характеристик</t>
  </si>
  <si>
    <t>Н_НСК/ИП/36</t>
  </si>
  <si>
    <r>
      <rPr>
        <vertAlign val="superscript"/>
        <sz val="12"/>
        <rFont val="Times New Roman"/>
      </rPr>
      <t>1)</t>
    </r>
    <r>
      <rPr>
        <sz val="12"/>
        <rFont val="Times New Roman"/>
      </rPr>
      <t xml:space="preserve"> Вместо слов «Факт (Предложение по корректировке утвержденного плана)» указывается слово «Факт», если год, в отношении которого заполняется столбец, будет завершен по состоянию на плановую дату раскрытия сетевой организацией информации об инвестиционной программе (о проекте инвестиционной программы и (или) проекте изменений, вносимых в инвестиционную программу) и обосновывающих ее материалах, либо в противном случае – слова «Предложение по корректировке утвержденного плана».</t>
    </r>
  </si>
  <si>
    <r>
      <rPr>
        <vertAlign val="superscript"/>
        <sz val="12"/>
        <rFont val="Times New Roman"/>
      </rPr>
      <t>2)</t>
    </r>
    <r>
      <rPr>
        <sz val="12"/>
        <rFont val="Times New Roman"/>
      </rPr>
      <t xml:space="preserve"> Вместо слов «План (Утвержденный план)» указывается слово «План», если на год, в отношении которого заполняется столбец, отсутствует утвержденная инвестиционная программа сетевой организации, либо в противном случае – слова «Утвержденный план».</t>
    </r>
  </si>
  <si>
    <r>
      <rPr>
        <vertAlign val="superscript"/>
        <sz val="12"/>
        <rFont val="Times New Roman"/>
      </rPr>
      <t>3)</t>
    </r>
    <r>
      <rPr>
        <sz val="12"/>
        <rFont val="Times New Roman"/>
      </rPr>
      <t xml:space="preserve"> Словосочетания вида «год N», «год (N-1)», «год (N+1)» в различных падежах заменяются указанием года (четыре цифры и слово «год» в соответствующем падеже), который определяется как первый год реализации инвестиционной программы (проекта инвестиционной программы и (или) изменений, вносимых в утвержденную инвестиционную программу) плюс или минус количество лет, равных числу указанному в словосочетании соответственно после знака «+» или «-».</t>
    </r>
  </si>
  <si>
    <r>
      <rPr>
        <vertAlign val="superscript"/>
        <sz val="12"/>
        <rFont val="Times New Roman"/>
      </rPr>
      <t>4)</t>
    </r>
    <r>
      <rPr>
        <sz val="12"/>
        <rFont val="Times New Roman"/>
      </rPr>
      <t xml:space="preserve"> «год X» заменяется указанием года (четыре цифры и слово «год» в соответствующем падеже), который определяется как год, в котором сетевой организацией раскрывается информация об инвестиционной программе (о проекте инвестиционной программе и (или) изменений, вносимых в инвестиционную программу).</t>
    </r>
  </si>
  <si>
    <t xml:space="preserve">Приложение № 2</t>
  </si>
  <si>
    <t xml:space="preserve">от " 10" сентября 2024г. № 212-НПА</t>
  </si>
  <si>
    <t xml:space="preserve">Форма 3. План освоения капитальных вложений по инвестиционным проектам</t>
  </si>
  <si>
    <r>
      <t xml:space="preserve">Год раскрытия информации:</t>
    </r>
    <r>
      <rPr>
        <u val="single"/>
        <sz val="14"/>
        <rFont val="Times New Roman"/>
      </rPr>
      <t xml:space="preserve">  2024  </t>
    </r>
    <r>
      <rPr>
        <sz val="14"/>
        <rFont val="Times New Roman"/>
      </rPr>
      <t>год</t>
    </r>
  </si>
  <si>
    <t xml:space="preserve">                                                                                                                                                              реквизиты решения органа исполнительной власти, утвердившего инвестиционную программу</t>
  </si>
  <si>
    <t xml:space="preserve">Идентифика-тор инвестицион-ного проекта</t>
  </si>
  <si>
    <t xml:space="preserve">Текущая стадия реализации инвестиционного проекта  </t>
  </si>
  <si>
    <t xml:space="preserve">Год окончания реализации инвестиционного проекта</t>
  </si>
  <si>
    <r>
      <t xml:space="preserve">Полная сметная стоимость инвестиционного проекта в соответствии с утвержденной проектной документацией</t>
    </r>
    <r>
      <rPr>
        <vertAlign val="superscript"/>
        <sz val="12"/>
        <rFont val="Times New Roman"/>
      </rPr>
      <t xml:space="preserve"> </t>
    </r>
    <r>
      <rPr>
        <sz val="12"/>
        <rFont val="Times New Roman"/>
      </rPr>
      <t xml:space="preserve">в базисном уровне цен, млн рублей (без НДС)</t>
    </r>
  </si>
  <si>
    <t xml:space="preserve">Фактический объем освоения капитальных вложений на 01.01.2024 года, млн рублей 
(без НДС) </t>
  </si>
  <si>
    <t xml:space="preserve">Оценка полной стоимости в прогнозных ценах соответствующих лет, 
млн рублей (без НДС)</t>
  </si>
  <si>
    <t xml:space="preserve">Остаток освоения капитальных вложений, 
млн рублей (без НДС)</t>
  </si>
  <si>
    <t xml:space="preserve">Освоение капитальных вложений 2023 года в прогнозных ценах соответствующих лет, млн рублей (без НДС)</t>
  </si>
  <si>
    <t xml:space="preserve">Освоение капитальных вложений в прогнозных ценах соответствующих лет, млн рублей  (без НДС)</t>
  </si>
  <si>
    <t xml:space="preserve">Краткое обоснование корректировки утвержденного плана</t>
  </si>
  <si>
    <t xml:space="preserve">Предложение по корректировке утвержденного  плана</t>
  </si>
  <si>
    <t xml:space="preserve">План на 01.01.2023</t>
  </si>
  <si>
    <t xml:space="preserve">Предложение по корректировке утвержденного плана 
на 01.01.2024</t>
  </si>
  <si>
    <t xml:space="preserve">год 2021</t>
  </si>
  <si>
    <t xml:space="preserve">год 2022</t>
  </si>
  <si>
    <t xml:space="preserve">год 2023</t>
  </si>
  <si>
    <t xml:space="preserve">год 2024</t>
  </si>
  <si>
    <t xml:space="preserve">год 2025</t>
  </si>
  <si>
    <t xml:space="preserve">Итого за период реализации инвестиционной программы
(предложение по корректировке утвержденного плана)</t>
  </si>
  <si>
    <t xml:space="preserve">Всего, в т.ч.:</t>
  </si>
  <si>
    <t xml:space="preserve">проектно-изыскательские работы</t>
  </si>
  <si>
    <t xml:space="preserve">строительные работы, реконструкция, монтаж оборудования</t>
  </si>
  <si>
    <t>оборудование</t>
  </si>
  <si>
    <t xml:space="preserve">прочие затраты</t>
  </si>
  <si>
    <t xml:space="preserve">в базисном уровне цен</t>
  </si>
  <si>
    <t xml:space="preserve">в прогнозных ценах соответствующих лет</t>
  </si>
  <si>
    <t xml:space="preserve">
Утвержденный план</t>
  </si>
  <si>
    <t>Факт</t>
  </si>
  <si>
    <t xml:space="preserve">Предложение по корректировке плана</t>
  </si>
  <si>
    <t>29.1</t>
  </si>
  <si>
    <t>29.2</t>
  </si>
  <si>
    <t>29.3</t>
  </si>
  <si>
    <t>29.4</t>
  </si>
  <si>
    <t>29.5</t>
  </si>
  <si>
    <t>29.6</t>
  </si>
  <si>
    <t>29.7</t>
  </si>
  <si>
    <t>29.8</t>
  </si>
  <si>
    <t>29.9</t>
  </si>
  <si>
    <t>29.10</t>
  </si>
  <si>
    <t>-</t>
  </si>
  <si>
    <t>1.2.1.2</t>
  </si>
  <si>
    <t xml:space="preserve">Модернизация, техническое перевооружение трансформаторных и иных подстанций, распределительных пунктов, всего, в том числе:</t>
  </si>
  <si>
    <t>1.2.2</t>
  </si>
  <si>
    <t xml:space="preserve">Реконструкция, модернизация, техническое перевооружение линий электропередачи, всего, в том числе:</t>
  </si>
  <si>
    <t>1.2.2.1</t>
  </si>
  <si>
    <t xml:space="preserve">Реконструкция линий электропередачи, всего, в том числе:</t>
  </si>
  <si>
    <t>1.2.2.2</t>
  </si>
  <si>
    <t xml:space="preserve">Модернизация, техническое перевооружение линий электропередачи, всего, в том числе:</t>
  </si>
  <si>
    <t>1.2.3.6</t>
  </si>
  <si>
    <t xml:space="preserve">«Включение приборов учета в систему сбора и передачи данных, класс напряжения 6 (10) кВ, всего, в том числе:»</t>
  </si>
  <si>
    <t>1.2.3.7</t>
  </si>
  <si>
    <t xml:space="preserve">«Включение приборов учета в систему сбора и передачи данных, класс напряжения 35 кВ, всего, в том числе:»</t>
  </si>
  <si>
    <t>1.2.3.8</t>
  </si>
  <si>
    <t xml:space="preserve">«Включение приборов учета в систему сбора и передачи данных, класс напряжения 110 кВ и выше, всего, в том числе:»</t>
  </si>
  <si>
    <t>1.2.4</t>
  </si>
  <si>
    <t xml:space="preserve">Реконструкция, модернизация, техническое перевооружение прочих объектов основных средств, всего, в том числе:</t>
  </si>
  <si>
    <t>1.2.4.1</t>
  </si>
  <si>
    <t xml:space="preserve">Реконструкция прочих объектов основных средств, всего, в том числе:</t>
  </si>
  <si>
    <t>1.2.4.2</t>
  </si>
  <si>
    <t xml:space="preserve">Модернизация, техническое перевооружение прочих объектов основных средств, всего, в том числе:</t>
  </si>
  <si>
    <t>1.3</t>
  </si>
  <si>
    <t xml:space="preserve">Инвестиционные проекты, реализация которых обуславливается схемами и программами перспективного развития электроэнергетики, всего, в том числе:</t>
  </si>
  <si>
    <t>1.3.1</t>
  </si>
  <si>
    <t xml:space="preserve">Инвестиционные проекты, предусмотренные схемой и программой развития Единой энергетической системы России, всего, в том числе:</t>
  </si>
  <si>
    <t>1.3.2</t>
  </si>
  <si>
    <t xml:space="preserve">Инвестиционные проекты, предусмотренные схемой и программой развития субъекта Российской Федерации, всего, в том числе:</t>
  </si>
  <si>
    <t>1.4</t>
  </si>
  <si>
    <t xml:space="preserve">Прочее новое строительство объектов электросетевого хозяйства, всего, в том числе:</t>
  </si>
  <si>
    <t>1.5</t>
  </si>
  <si>
    <t xml:space="preserve">Покупка земельных участков для целей реализации инвестиционных проектов, всего, в том числе:</t>
  </si>
  <si>
    <t xml:space="preserve">Приложение № 3</t>
  </si>
  <si>
    <t xml:space="preserve">от </t>
  </si>
  <si>
    <t xml:space="preserve">10 сентября</t>
  </si>
  <si>
    <t xml:space="preserve">от "  " сентября 2024г. № </t>
  </si>
  <si>
    <t>212-НПА</t>
  </si>
  <si>
    <t xml:space="preserve">Форма 1. Перечени инвестиционных проектов</t>
  </si>
  <si>
    <t xml:space="preserve"> на год 2021</t>
  </si>
  <si>
    <t xml:space="preserve">Инвестиционная программа   Общества с ограниченной ответственностью «Новосибирская городская сетевая компания» на 2021 - 2025гг.</t>
  </si>
  <si>
    <r>
      <t xml:space="preserve">Год раскрытия информации:</t>
    </r>
    <r>
      <rPr>
        <u val="single"/>
        <sz val="14"/>
        <rFont val="Times New Roman"/>
      </rPr>
      <t xml:space="preserve"> 2024 </t>
    </r>
    <r>
      <rPr>
        <sz val="14"/>
        <rFont val="Times New Roman"/>
      </rPr>
      <t>год</t>
    </r>
  </si>
  <si>
    <r>
      <t xml:space="preserve">Утвержденные плановые значения показателей приведены в соответствии с  </t>
    </r>
    <r>
      <rPr>
        <b/>
        <sz val="14"/>
        <rFont val="Times New Roman"/>
      </rPr>
      <t xml:space="preserve">Приказом Министерства жилищно-коммунального хозяйства и энергетики Новосибирской области от 20.10.2023 года № 170-НПА</t>
    </r>
  </si>
  <si>
    <t xml:space="preserve">                                                                                                              реквизиты решения органа исполнительной власти, утвердившего инвестиционную программу</t>
  </si>
  <si>
    <t xml:space="preserve">Идентификатор инвестиционного проекта</t>
  </si>
  <si>
    <t xml:space="preserve">Цели реализации инвестиционных проектов и плановые (фактические) значения количественных показателей, характеризующие достижение таких целей</t>
  </si>
  <si>
    <t xml:space="preserve">Развитие электрической сети/усиление существующей электрической сети, связанное с подключением новых потребителей</t>
  </si>
  <si>
    <t xml:space="preserve">Замещение (обновление) электрической сети/повышение экономической эффективности (мероприятия направленные на снижение эксплуатационных затрат) оказания услуг в сфере электроэнергетики</t>
  </si>
  <si>
    <t xml:space="preserve">Повышение надежности оказываемых услуг в сфере электроэнергетики </t>
  </si>
  <si>
    <t xml:space="preserve">Повышение качества оказываемых услуг в сфере электроэнергетики </t>
  </si>
  <si>
    <t xml:space="preserve">Выполнение требований законодательства Российской Федерации, предписаний органов исполнительной власти, регламентов рынков электрической энергии</t>
  </si>
  <si>
    <t xml:space="preserve">Обеспечение текущей деятельности в сфере электроэнергетики, в том числе развитие информационной инфраструктуры, хозяйственное обеспечение деятельности</t>
  </si>
  <si>
    <t xml:space="preserve">Инвестиции, связанные с деятельностью, не относящейся к сфере электроэнергетики</t>
  </si>
  <si>
    <t xml:space="preserve">Показатель увеличения мощности силовых (авто-) трансформаторов на подстанциях, не связанного с осуществелением технологического присоединения к электрическим сетям              , имеющих проектный высший класс напраяжения n, указанный в кВ, МВА</t>
  </si>
  <si>
    <t xml:space="preserve">Показатель увеличения мощности силовых (авто-) трансформаторов на подстанциях в рамках осуществления технологического присоединения к электрическим сетям  </t>
  </si>
  <si>
    <t xml:space="preserve">Показатель увеличения протяженности линий электропередачи, не связанного с осуществлением технологического присоединения к электрическим сетям</t>
  </si>
  <si>
    <t xml:space="preserve">Показатель увеличения протяженности линий электропередачи в рамках осуществления технологического присоединения к электрическим сетям </t>
  </si>
  <si>
    <t xml:space="preserve">Показатель максимальной мощности присоединяемых потребителей электрической энергии, МВт</t>
  </si>
  <si>
    <t xml:space="preserve">Показатель максимальной мощности присоединяемых объектов по производству электрической энергии, МВт</t>
  </si>
  <si>
    <t xml:space="preserve">Показатель максимальной мощности энергопринимающих устройств при осуществлении технологического присоединения объектов электросетевого хозяйства, принадлежащих иным сетевым организациям или иным лицам, МВт</t>
  </si>
  <si>
    <t xml:space="preserve">Показатель степени загрузки трансформаторной подстанции (Kзагр)</t>
  </si>
  <si>
    <t xml:space="preserve">Показатель замены силовых (авто-) трансформаторов, МВА </t>
  </si>
  <si>
    <t xml:space="preserve">Показатель замены линий электропередачи                       ,                                                                               имеющих проектный класс напряжения n, указанный в кВ, км</t>
  </si>
  <si>
    <t xml:space="preserve">Показатель замены выключателей, шт.  </t>
  </si>
  <si>
    <t xml:space="preserve">Показатель замены устройств компенсации реактивной мощности</t>
  </si>
  <si>
    <t xml:space="preserve">Показатель оценки изменения доли полезного отпуска электрической энергии, которая формируется посредством приборов учета электрической энергии, включенных в систему сбора и передачи данных, кВт*ч</t>
  </si>
  <si>
    <t xml:space="preserve">Показатель оценки изменения средней продолжительности прекращения передачи электрической энергии потребителям услуг </t>
  </si>
  <si>
    <t xml:space="preserve">Показатель оценки изменения средней частоты прекращения передачи электрической энергии потребителям услуг   </t>
  </si>
  <si>
    <t xml:space="preserve">Показатель оценки изменения объема недоотпущенной электрической энергии </t>
  </si>
  <si>
    <t xml:space="preserve">Показатель общего числа исполненных в рамках инвестиционной программы обязательств сетевой организации по осуществлению технологического присоединения (Nсд_тпр) , шт.</t>
  </si>
  <si>
    <t xml:space="preserve">Показатель числа обязательств сетевой организации по осуществлению технологического присоединения, исполненных в рамках инвестиционной программы с нарушением установленного срока технологического присоединения  , шт.</t>
  </si>
  <si>
    <t xml:space="preserve">Показатель объема финансовых потребностей на реализацию мероприятий, обусловленных необходимостью выполнения требований законодательства Российской Федерации (Фтз), млн. руб. с НДС</t>
  </si>
  <si>
    <t xml:space="preserve">Показатель объема финансовых потребностей необходимых для реализации мероприятий, направленных на выполнение предписаний органов исполнительной власти (Фоив), млн. руб. с НДС</t>
  </si>
  <si>
    <t xml:space="preserve">Показатель объема финансовых потребностей, необходимых для реализации мероприятий, направленных на выполнение требований регламентов рынков электрической энергии (Фтрр), млн. руб. с НДС</t>
  </si>
  <si>
    <t xml:space="preserve">Показатель объема финансовых потребностей, необходимых для реализации мероприятий, направленных на развитие информационной инфраструктуры (Фит), млн. руб. с НДС</t>
  </si>
  <si>
    <t xml:space="preserve">Показатель объема финансовых потребностей, необходимых для реализации мероприятий, направленных на хозяйственное обеспечение текущей деятельности сетевой организации (Фхо), млн. руб. с НДС</t>
  </si>
  <si>
    <t xml:space="preserve">Показатель объема финансовых потребностей, необходимых для реализации мероприятий, направленных на реализацию инвестиционных проектов, связанных с деятельностью, не относящейся к сфере электроэнергетики (Фнэ), млн.руб. с НДС</t>
  </si>
  <si>
    <t>4.1</t>
  </si>
  <si>
    <t>4.2</t>
  </si>
  <si>
    <t>4.3</t>
  </si>
  <si>
    <t>4.4</t>
  </si>
  <si>
    <t>4.5</t>
  </si>
  <si>
    <t>4.6</t>
  </si>
  <si>
    <t>4.7</t>
  </si>
  <si>
    <t>4.8</t>
  </si>
  <si>
    <t>4.9</t>
  </si>
  <si>
    <t>4.10</t>
  </si>
  <si>
    <t>4.11</t>
  </si>
  <si>
    <t>4.12</t>
  </si>
  <si>
    <t>4.13</t>
  </si>
  <si>
    <t>4.14</t>
  </si>
  <si>
    <t>4.15</t>
  </si>
  <si>
    <t>4.16</t>
  </si>
  <si>
    <t>5.1</t>
  </si>
  <si>
    <t>5.2</t>
  </si>
  <si>
    <t>5.3</t>
  </si>
  <si>
    <t>5.4</t>
  </si>
  <si>
    <t>5.5</t>
  </si>
  <si>
    <t>5.6</t>
  </si>
  <si>
    <t>5.7</t>
  </si>
  <si>
    <t>5.8</t>
  </si>
  <si>
    <t>5.9</t>
  </si>
  <si>
    <t>5.10</t>
  </si>
  <si>
    <t>6.1</t>
  </si>
  <si>
    <t>6.2</t>
  </si>
  <si>
    <t>6.3</t>
  </si>
  <si>
    <t>6.4</t>
  </si>
  <si>
    <t>6.5</t>
  </si>
  <si>
    <t>6.6</t>
  </si>
  <si>
    <t>7.1</t>
  </si>
  <si>
    <t>7.2</t>
  </si>
  <si>
    <t>7.3</t>
  </si>
  <si>
    <t>7.4</t>
  </si>
  <si>
    <t>8.1</t>
  </si>
  <si>
    <t>8.2</t>
  </si>
  <si>
    <t>8.3</t>
  </si>
  <si>
    <t>8.4</t>
  </si>
  <si>
    <t>8.5</t>
  </si>
  <si>
    <t>8.6</t>
  </si>
  <si>
    <t>9.1</t>
  </si>
  <si>
    <t>9.2</t>
  </si>
  <si>
    <t>9.3</t>
  </si>
  <si>
    <t>9.4</t>
  </si>
  <si>
    <t>10.1</t>
  </si>
  <si>
    <t>10.2</t>
  </si>
  <si>
    <t>1.2.3.3</t>
  </si>
  <si>
    <t xml:space="preserve">«Установка приборов учета, класс напряжения 35 кВ, всего, в том числе:»</t>
  </si>
  <si>
    <t>1.2.3.4</t>
  </si>
  <si>
    <t xml:space="preserve">«Установка приборов учета, класс напряжения 110 кВ и выше, всего, в том числе:»</t>
  </si>
  <si>
    <t xml:space="preserve">от 10</t>
  </si>
  <si>
    <t xml:space="preserve"> на год 2022</t>
  </si>
  <si>
    <t xml:space="preserve">Показатель объема финансовых потребностей, необходимых для реализации мероприятий, направленных на реализацию инвестиционных проектов, связанных с деятельностью, не относящейся к сфере электроэнергетики (Фнэ), млн. руб. с НДС</t>
  </si>
  <si>
    <t xml:space="preserve">Проектно-изыскательные работы на реконструкцию ЛЭП – 0,4 кВ ул. Береговая, Боровая, Заозерная, со строительством ВЛ 0,4 кВ, КТПН-10 и ВЛ-10 кВ. </t>
  </si>
  <si>
    <t xml:space="preserve">Проектно-изыскательные работы на реконструкция ТП-8 с заменой оборудования РУ-10 кВ (существующих ячеек 10 кВ, комплектация ячеек микропроцессорными защитами присо-единений), замена оборудования РУ-0,4 (существующих ячеек 0,4 кВ), замена трансформатора Т</t>
  </si>
  <si>
    <t xml:space="preserve"> на год 2023</t>
  </si>
  <si>
    <t>факт</t>
  </si>
  <si>
    <t xml:space="preserve"> на год 2024</t>
  </si>
  <si>
    <t xml:space="preserve">Установка приборов учета типа РиМ 384.02/2 в количестве 5 штук</t>
  </si>
  <si>
    <t xml:space="preserve"> на год 2025</t>
  </si>
  <si>
    <r>
      <t xml:space="preserve">Год раскрытия информации:</t>
    </r>
    <r>
      <rPr>
        <u val="single"/>
        <sz val="14"/>
        <rFont val="Times New Roman"/>
      </rPr>
      <t xml:space="preserve"> 2024</t>
    </r>
    <r>
      <rPr>
        <sz val="14"/>
        <rFont val="Times New Roman"/>
      </rPr>
      <t xml:space="preserve"> год</t>
    </r>
  </si>
  <si>
    <t>2.2.3.1</t>
  </si>
  <si>
    <t xml:space="preserve">Приложение № 4</t>
  </si>
  <si>
    <t xml:space="preserve">Форма 4. План ввода основных средств</t>
  </si>
  <si>
    <t xml:space="preserve">                                                                                                                                           реквизиты решения органа исполнительной власти, утвердившего инвестиционную программу</t>
  </si>
  <si>
    <t xml:space="preserve">Первоначальная стоимость принимаемых к учету основных средств и нематериальных активов, млн рублей (без НДС)</t>
  </si>
  <si>
    <t xml:space="preserve">Принятие основных средств и нематериальных активов к бухгалтерскому учету</t>
  </si>
  <si>
    <t xml:space="preserve">Год 2021</t>
  </si>
  <si>
    <t xml:space="preserve">Год 2022</t>
  </si>
  <si>
    <t xml:space="preserve">Год 2023</t>
  </si>
  <si>
    <t xml:space="preserve">Год 2024</t>
  </si>
  <si>
    <t xml:space="preserve">Год 2025</t>
  </si>
  <si>
    <t xml:space="preserve">Итого за период реализации инвестиционной программы</t>
  </si>
  <si>
    <t xml:space="preserve">Утвержденный план</t>
  </si>
  <si>
    <t xml:space="preserve">нематериальные активы</t>
  </si>
  <si>
    <t xml:space="preserve">основные средства</t>
  </si>
  <si>
    <t xml:space="preserve">млн рублей (без НДС)</t>
  </si>
  <si>
    <t>МВ×А</t>
  </si>
  <si>
    <t>Мвар</t>
  </si>
  <si>
    <t xml:space="preserve">км ЛЭП</t>
  </si>
  <si>
    <t>МВт</t>
  </si>
  <si>
    <t>Другое</t>
  </si>
  <si>
    <t>6.1.1</t>
  </si>
  <si>
    <t>6.1.2</t>
  </si>
  <si>
    <t>6.1.3</t>
  </si>
  <si>
    <t>6.1.4</t>
  </si>
  <si>
    <t>6.1.5</t>
  </si>
  <si>
    <t>6.1.6</t>
  </si>
  <si>
    <t>6.1.7</t>
  </si>
  <si>
    <t>6.2.1</t>
  </si>
  <si>
    <t>6.2.2</t>
  </si>
  <si>
    <t>6.2.3</t>
  </si>
  <si>
    <t>6.2.4</t>
  </si>
  <si>
    <t>6.2.5</t>
  </si>
  <si>
    <t>6.2.6</t>
  </si>
  <si>
    <t>6.2.7</t>
  </si>
  <si>
    <t>7.1.1</t>
  </si>
  <si>
    <t>7.1.2</t>
  </si>
  <si>
    <t>7.1.3</t>
  </si>
  <si>
    <t>7.1.4</t>
  </si>
  <si>
    <t>7.1.5</t>
  </si>
  <si>
    <t>7.1.6</t>
  </si>
  <si>
    <t>7.1.7</t>
  </si>
  <si>
    <t>7.1.8</t>
  </si>
  <si>
    <t>7.1.9</t>
  </si>
  <si>
    <t>7.1.10</t>
  </si>
  <si>
    <t>7.1.11</t>
  </si>
  <si>
    <t>7.1.12</t>
  </si>
  <si>
    <t>7.1.13</t>
  </si>
  <si>
    <t>7.1.14</t>
  </si>
  <si>
    <t>7.1.15</t>
  </si>
  <si>
    <t>7.1.16</t>
  </si>
  <si>
    <t>7.1.17</t>
  </si>
  <si>
    <t>7.1.18</t>
  </si>
  <si>
    <t>7.1.19</t>
  </si>
  <si>
    <t>7.1.20</t>
  </si>
  <si>
    <t>7.1.21</t>
  </si>
  <si>
    <t>7.1.22</t>
  </si>
  <si>
    <t>7.1.23</t>
  </si>
  <si>
    <t>7.1.24</t>
  </si>
  <si>
    <t>7.1.25</t>
  </si>
  <si>
    <t>7.1.26</t>
  </si>
  <si>
    <t>7.1.27</t>
  </si>
  <si>
    <t>7.1.28</t>
  </si>
  <si>
    <t>7.1.29</t>
  </si>
  <si>
    <t>7.1.30</t>
  </si>
  <si>
    <t>7.1.31</t>
  </si>
  <si>
    <t>7.1.32</t>
  </si>
  <si>
    <t>7.1.33</t>
  </si>
  <si>
    <t>7.1.34</t>
  </si>
  <si>
    <t>7.1.35</t>
  </si>
  <si>
    <t>7.1.36</t>
  </si>
  <si>
    <t>7.1.37</t>
  </si>
  <si>
    <t>7.1.38</t>
  </si>
  <si>
    <t>7.1.39</t>
  </si>
  <si>
    <t>7.1.40</t>
  </si>
  <si>
    <t>7.1.41</t>
  </si>
  <si>
    <t>7.1.42</t>
  </si>
  <si>
    <t>7.1.43</t>
  </si>
  <si>
    <t>7.1.44</t>
  </si>
  <si>
    <t>7.1.45</t>
  </si>
  <si>
    <t>7.1.46</t>
  </si>
  <si>
    <t>7.1.47</t>
  </si>
  <si>
    <t>7.1.48</t>
  </si>
  <si>
    <t>7.1.49</t>
  </si>
  <si>
    <t>7.1.50</t>
  </si>
  <si>
    <t>7.1.51</t>
  </si>
  <si>
    <t>7.1.52</t>
  </si>
  <si>
    <t>7.1.53</t>
  </si>
  <si>
    <t>7.1.54</t>
  </si>
  <si>
    <t>7.1.55</t>
  </si>
  <si>
    <t>7.1.56</t>
  </si>
  <si>
    <t>8.1.1</t>
  </si>
  <si>
    <t>8.1.2</t>
  </si>
  <si>
    <t>8.1.3</t>
  </si>
  <si>
    <t>8.1.4</t>
  </si>
  <si>
    <t>8.1.5</t>
  </si>
  <si>
    <t>8.1.6</t>
  </si>
  <si>
    <t>8.1.7</t>
  </si>
  <si>
    <t>8.2.1</t>
  </si>
  <si>
    <t>8.2.2</t>
  </si>
  <si>
    <t>8.2.3</t>
  </si>
  <si>
    <t>8.2.4</t>
  </si>
  <si>
    <t>8.2.5</t>
  </si>
  <si>
    <t>8.2.6</t>
  </si>
  <si>
    <t>8.2.7</t>
  </si>
  <si>
    <t>9</t>
  </si>
  <si>
    <t>1.2.3.2.</t>
  </si>
  <si>
    <t>1.6.1</t>
  </si>
  <si>
    <t>н/н</t>
  </si>
  <si>
    <t xml:space="preserve">Приложение № 5</t>
  </si>
  <si>
    <t xml:space="preserve">Форма 5. План ввода основных средств (с распределением по кварталам)</t>
  </si>
  <si>
    <t xml:space="preserve"> на год  2021</t>
  </si>
  <si>
    <t xml:space="preserve">Факт принятия основных средств и нематериальных активов к бухгалтерскому учету за 2021 год</t>
  </si>
  <si>
    <t xml:space="preserve">I кв.</t>
  </si>
  <si>
    <t xml:space="preserve">II кв.</t>
  </si>
  <si>
    <t xml:space="preserve">III кв.</t>
  </si>
  <si>
    <t xml:space="preserve">IV кв.</t>
  </si>
  <si>
    <t xml:space="preserve">Итого факт
за год</t>
  </si>
  <si>
    <t>4.1.1</t>
  </si>
  <si>
    <t>4.1.2</t>
  </si>
  <si>
    <t>4.1.3</t>
  </si>
  <si>
    <t>4.1.4</t>
  </si>
  <si>
    <t>4.1.5</t>
  </si>
  <si>
    <t>4.1.6</t>
  </si>
  <si>
    <t>4.1.7</t>
  </si>
  <si>
    <t>4.2.1</t>
  </si>
  <si>
    <t>4.2.2</t>
  </si>
  <si>
    <t>4.2.3</t>
  </si>
  <si>
    <t>4.2.4</t>
  </si>
  <si>
    <t>4.2.5</t>
  </si>
  <si>
    <t>4.2.6</t>
  </si>
  <si>
    <t>4.2.7</t>
  </si>
  <si>
    <t>4.3.1</t>
  </si>
  <si>
    <t>4.3.2</t>
  </si>
  <si>
    <t>4.3.3</t>
  </si>
  <si>
    <t>4.3.4</t>
  </si>
  <si>
    <t>4.3.5</t>
  </si>
  <si>
    <t>4.3.6</t>
  </si>
  <si>
    <t>4.3.7</t>
  </si>
  <si>
    <t>4.4.1</t>
  </si>
  <si>
    <t>4.4.2</t>
  </si>
  <si>
    <t>4.4.3</t>
  </si>
  <si>
    <t>4.4.4</t>
  </si>
  <si>
    <t>4.4.5</t>
  </si>
  <si>
    <t>4.4.6</t>
  </si>
  <si>
    <t>4.4.7</t>
  </si>
  <si>
    <t>5</t>
  </si>
  <si>
    <t>6</t>
  </si>
  <si>
    <t>7</t>
  </si>
  <si>
    <t>8</t>
  </si>
  <si>
    <t>10</t>
  </si>
  <si>
    <t>11</t>
  </si>
  <si>
    <t xml:space="preserve">Выполнение проектных работ по реконструкции объекта: Реконструкция 1РУ 10 кВ (замена масляных выключателей на вакуумные в вводных ячейках 10 кВ №11, №20), находящегося по адресу:  Новосибирская обл, г. Новосибирск, ул. Петухова, 69</t>
  </si>
  <si>
    <t xml:space="preserve">Выполнение строительно-монтажных и пусконаладочных работ  по реконструкции объекта: Реконструкция 1РУ 10 кВ (замена масляных выключателей на вакуумные в  вводных ячейках 10 кВ №11, №20), находящегося по адресу:  Новосибирская обл, г. Новосибирск, ул. Петухова, 69</t>
  </si>
  <si>
    <t xml:space="preserve">Выполнение строительно-монтажных и пусконаладочных работ  по реконструкции объекта: кабельные линии 10 кВ от 1РУ-10 кВ яч. 7, яч. 27, находящихся по адресу: Новосибирская обл., г. Новосибирск, ул. Петухова, 69</t>
  </si>
  <si>
    <t>от</t>
  </si>
  <si>
    <t xml:space="preserve">Факт принятия основных средств и нематериальных активов к бухгалтерскому учету за 2022 год</t>
  </si>
  <si>
    <t xml:space="preserve">Факт принятия основных средств и нематериальных активов к бухгалтерскому учету за 2023 год</t>
  </si>
  <si>
    <t xml:space="preserve">Итого факт 
за год</t>
  </si>
  <si>
    <t xml:space="preserve">10 сентября </t>
  </si>
  <si>
    <t xml:space="preserve">План принятия основных средств и нематериальных активов к бухгалтерскому учету на 2024 год</t>
  </si>
  <si>
    <t xml:space="preserve">Итого план 
за год</t>
  </si>
  <si>
    <t xml:space="preserve">План принятия основных средств и нематериальных активов к бухгалтерскому учету на 2025 год</t>
  </si>
  <si>
    <t xml:space="preserve">Приложение № 6</t>
  </si>
  <si>
    <t xml:space="preserve">Форма 6. Краткое описание инвестиционной программы. Постановка объектов электросетевого хозяйства под напряжение и (или) включение объектов капитального строительства для проведения пусконаладочных работ</t>
  </si>
  <si>
    <t xml:space="preserve">Постановка объектов электросетевого хозяйства под напряжение и (или) включение объектов капитального строительства для проведения пусконаладочных работ в год (2023)</t>
  </si>
  <si>
    <t xml:space="preserve">Постановка объектов электросетевого хозяйства под напряжение и (или) включение объектов капитального строительства для проведения пусконаладочных работ</t>
  </si>
  <si>
    <t>Квартал</t>
  </si>
  <si>
    <t>5.1.13</t>
  </si>
  <si>
    <t>5.1.14</t>
  </si>
  <si>
    <t>5.1.15</t>
  </si>
  <si>
    <t>5.1.16</t>
  </si>
  <si>
    <t>5.1.17</t>
  </si>
  <si>
    <t>5.1.18</t>
  </si>
  <si>
    <t>5.1.19</t>
  </si>
  <si>
    <t>5.1.20</t>
  </si>
  <si>
    <t>5.1.21</t>
  </si>
  <si>
    <t>5.1.22</t>
  </si>
  <si>
    <t>5.1.23</t>
  </si>
  <si>
    <t>5.1.24</t>
  </si>
  <si>
    <t>5.1.25</t>
  </si>
  <si>
    <t>5.1.26</t>
  </si>
  <si>
    <t>5.1.27</t>
  </si>
  <si>
    <t>5.1.28</t>
  </si>
  <si>
    <t>5.1.29</t>
  </si>
  <si>
    <t>5.1.30</t>
  </si>
  <si>
    <t>5.1.31</t>
  </si>
  <si>
    <t>5.1.32</t>
  </si>
  <si>
    <t>5.1.33</t>
  </si>
  <si>
    <t>5.1.34</t>
  </si>
  <si>
    <t>5.1.35</t>
  </si>
  <si>
    <t>5.1.36</t>
  </si>
  <si>
    <t>5.1.37</t>
  </si>
  <si>
    <t>5.1.38</t>
  </si>
  <si>
    <t>5.1.39</t>
  </si>
  <si>
    <t>5.1.40</t>
  </si>
  <si>
    <t>5.1.41</t>
  </si>
  <si>
    <t>5.1.42</t>
  </si>
  <si>
    <t>5.1.43</t>
  </si>
  <si>
    <t>5.1.44</t>
  </si>
  <si>
    <t>5.1.45</t>
  </si>
  <si>
    <t>5.1.46</t>
  </si>
  <si>
    <t>5.1.47</t>
  </si>
  <si>
    <t>5.1.48</t>
  </si>
  <si>
    <t>5.1.49</t>
  </si>
  <si>
    <t>5.1.50</t>
  </si>
  <si>
    <t>5.1.51</t>
  </si>
  <si>
    <t>5.1.52</t>
  </si>
  <si>
    <t>5.1.53</t>
  </si>
  <si>
    <t>5.1.54</t>
  </si>
  <si>
    <t>5.1.55</t>
  </si>
  <si>
    <t>5.1.56</t>
  </si>
  <si>
    <t>5.1.57</t>
  </si>
  <si>
    <t>5.1.58</t>
  </si>
  <si>
    <t>5.1.59</t>
  </si>
  <si>
    <t>5.1.60</t>
  </si>
  <si>
    <t>5.1.61</t>
  </si>
  <si>
    <t>5.1.62</t>
  </si>
  <si>
    <t>5.1.63</t>
  </si>
  <si>
    <t>5.1.64</t>
  </si>
  <si>
    <t>5.1.65</t>
  </si>
  <si>
    <t>5.1.66</t>
  </si>
  <si>
    <t>5.1.67</t>
  </si>
  <si>
    <t>5.1.68</t>
  </si>
  <si>
    <t>5.1.69</t>
  </si>
  <si>
    <t>5.1.70</t>
  </si>
  <si>
    <t>5.1.71</t>
  </si>
  <si>
    <t>5.1.72</t>
  </si>
  <si>
    <t>IV</t>
  </si>
  <si>
    <t>III</t>
  </si>
  <si>
    <t xml:space="preserve">Приложение № 7</t>
  </si>
  <si>
    <t xml:space="preserve">Форма 7. Краткое описание инвестиционной программы. Ввод объектов инвестиционной деятельности (мощностей) в эксплуатацию</t>
  </si>
  <si>
    <t xml:space="preserve">Характеристики объекта электроэнергетики (объекта инвестиционной деятельности)</t>
  </si>
  <si>
    <t xml:space="preserve">Ввод объектов инвестиционной деятельности (мощностей) в эксплуатацию в 2023 году</t>
  </si>
  <si>
    <t xml:space="preserve">Ввод объектов инвестиционной деятельности (мощностей) в эксплуатацию</t>
  </si>
  <si>
    <t xml:space="preserve">Итого за период реализации инвестиционной программы </t>
  </si>
  <si>
    <t xml:space="preserve">км ВЛ
 1-цеп</t>
  </si>
  <si>
    <t xml:space="preserve">км ВЛ
 2-цеп</t>
  </si>
  <si>
    <t xml:space="preserve">км КЛ</t>
  </si>
  <si>
    <t>6.3.1</t>
  </si>
  <si>
    <t>6.3.2</t>
  </si>
  <si>
    <t>6.3.3</t>
  </si>
  <si>
    <t>6.3.4</t>
  </si>
  <si>
    <t>6.3.5</t>
  </si>
  <si>
    <t>6.3.6</t>
  </si>
  <si>
    <t>6.3.7</t>
  </si>
  <si>
    <t>6.4.1</t>
  </si>
  <si>
    <t>6.4.2</t>
  </si>
  <si>
    <t>6.4.3</t>
  </si>
  <si>
    <t>6.4.4</t>
  </si>
  <si>
    <t>6.4.5</t>
  </si>
  <si>
    <t>6.4.6</t>
  </si>
  <si>
    <t>6.4.7</t>
  </si>
  <si>
    <t>6.5.1</t>
  </si>
  <si>
    <t>6.5.2</t>
  </si>
  <si>
    <t>6.5.3</t>
  </si>
  <si>
    <t>6.5.4</t>
  </si>
  <si>
    <t>6.5.5</t>
  </si>
  <si>
    <t>6.5.6</t>
  </si>
  <si>
    <t>6.5.7</t>
  </si>
  <si>
    <t>6.6.1</t>
  </si>
  <si>
    <t>6.6.2</t>
  </si>
  <si>
    <t>6.6.3</t>
  </si>
  <si>
    <t>6.6.4</t>
  </si>
  <si>
    <t>6.6.5</t>
  </si>
  <si>
    <t>6.6.6</t>
  </si>
  <si>
    <t>6.6.7</t>
  </si>
  <si>
    <t>6.7.1</t>
  </si>
  <si>
    <t>6.7.2</t>
  </si>
  <si>
    <t>6.7.3</t>
  </si>
  <si>
    <t>6.7.4</t>
  </si>
  <si>
    <t>6.7.5</t>
  </si>
  <si>
    <t>6.7.6</t>
  </si>
  <si>
    <t>6.7.7</t>
  </si>
  <si>
    <t>6.8.1</t>
  </si>
  <si>
    <t>6.8.2</t>
  </si>
  <si>
    <t>6.8.3</t>
  </si>
  <si>
    <t>6.8.4</t>
  </si>
  <si>
    <t>6.8.5</t>
  </si>
  <si>
    <t>6.8.6</t>
  </si>
  <si>
    <t>6.8.7</t>
  </si>
  <si>
    <t>6.9.1</t>
  </si>
  <si>
    <t>6.9.2</t>
  </si>
  <si>
    <t>6.9.3</t>
  </si>
  <si>
    <t>6.9.4</t>
  </si>
  <si>
    <t>6.9.5</t>
  </si>
  <si>
    <t>6.9.6</t>
  </si>
  <si>
    <t>6.9.7</t>
  </si>
  <si>
    <t>6.10.1</t>
  </si>
  <si>
    <t>6.10.2</t>
  </si>
  <si>
    <t>6.10.3</t>
  </si>
  <si>
    <t>6.10.4</t>
  </si>
  <si>
    <t>6.10.5</t>
  </si>
  <si>
    <t>6.10.6</t>
  </si>
  <si>
    <t>6.10.7</t>
  </si>
  <si>
    <t>6.11.1</t>
  </si>
  <si>
    <t>6.11.2</t>
  </si>
  <si>
    <t>6.11.3</t>
  </si>
  <si>
    <t>6.11.4</t>
  </si>
  <si>
    <t>6.11.5</t>
  </si>
  <si>
    <t>6.11.6</t>
  </si>
  <si>
    <t>6.11.7</t>
  </si>
  <si>
    <t>6.12.1</t>
  </si>
  <si>
    <t>6.12.2</t>
  </si>
  <si>
    <t>6.12.3</t>
  </si>
  <si>
    <t>6.12.4</t>
  </si>
  <si>
    <t>6.12.5</t>
  </si>
  <si>
    <t>6.12.6</t>
  </si>
  <si>
    <t>6.12.7</t>
  </si>
  <si>
    <t>7.2.1</t>
  </si>
  <si>
    <t>7.2.2</t>
  </si>
  <si>
    <t>7.2.3</t>
  </si>
  <si>
    <t>7.2.4</t>
  </si>
  <si>
    <t>7.2.5</t>
  </si>
  <si>
    <t>7.2.6</t>
  </si>
  <si>
    <t>7.2.7</t>
  </si>
  <si>
    <t xml:space="preserve"> -</t>
  </si>
  <si>
    <t xml:space="preserve">Приложение № 8</t>
  </si>
  <si>
    <t xml:space="preserve">Форма 19. Финансовый план субъекта электроэнергетики</t>
  </si>
  <si>
    <r>
      <t xml:space="preserve">Проект инвестиционной программы: </t>
    </r>
    <r>
      <rPr>
        <b/>
        <u val="single"/>
        <sz val="14"/>
        <rFont val="Times New Roman"/>
      </rPr>
      <t xml:space="preserve">Общество с ограниченной ответственность "Новосибирская городская сетевая компания"</t>
    </r>
  </si>
  <si>
    <t xml:space="preserve">                          полное наименование субъекта электроэнергетики</t>
  </si>
  <si>
    <t xml:space="preserve">Субъект Российской Федерации: Новосибирская область</t>
  </si>
  <si>
    <r>
      <t xml:space="preserve">                    Год раскрытия информации:</t>
    </r>
    <r>
      <rPr>
        <u val="single"/>
        <sz val="14"/>
        <rFont val="Times New Roman"/>
      </rPr>
      <t xml:space="preserve"> 2024 </t>
    </r>
    <r>
      <rPr>
        <sz val="14"/>
        <rFont val="Times New Roman"/>
      </rPr>
      <t>год</t>
    </r>
  </si>
  <si>
    <r>
      <t xml:space="preserve">Утвержденные плановые значения показателей приведены в соответствии </t>
    </r>
    <r>
      <rPr>
        <b/>
        <sz val="14"/>
        <rFont val="Times New Roman"/>
      </rPr>
      <t xml:space="preserve">с  Приказом Министерства жилищно-коммунального хозяйства и энергетики Новосибирской области от 20.10.2023 года № 170-НПА</t>
    </r>
  </si>
  <si>
    <t xml:space="preserve">    реквизиты решения органа исполнительной власти, утвердившего инвестиционную программу</t>
  </si>
  <si>
    <t xml:space="preserve">1. Финансово-экономическая модель деятельности субъекта электроэнергетики </t>
  </si>
  <si>
    <t xml:space="preserve">№ п/п</t>
  </si>
  <si>
    <t>Показатель</t>
  </si>
  <si>
    <t xml:space="preserve">Ед. изм.</t>
  </si>
  <si>
    <t xml:space="preserve">2019 год</t>
  </si>
  <si>
    <t xml:space="preserve">2020 год</t>
  </si>
  <si>
    <t xml:space="preserve">2021 год</t>
  </si>
  <si>
    <t xml:space="preserve">2022 год</t>
  </si>
  <si>
    <t xml:space="preserve">2023 год</t>
  </si>
  <si>
    <t xml:space="preserve">2024 год</t>
  </si>
  <si>
    <t xml:space="preserve">2025 год</t>
  </si>
  <si>
    <t xml:space="preserve">Итого за период реализации инвестиционной программы 2021-2025 гг.</t>
  </si>
  <si>
    <t xml:space="preserve">Предложение по корректировке  утвержденного плана</t>
  </si>
  <si>
    <t>4</t>
  </si>
  <si>
    <t>12</t>
  </si>
  <si>
    <t>13</t>
  </si>
  <si>
    <t>14</t>
  </si>
  <si>
    <t>15</t>
  </si>
  <si>
    <t xml:space="preserve">Раздел 1.1. Бюджет доходов и расходов</t>
  </si>
  <si>
    <t>I</t>
  </si>
  <si>
    <t xml:space="preserve">Выручка от реализации товаров (работ, услуг) всего, в том числе*:</t>
  </si>
  <si>
    <t xml:space="preserve">млн рублей</t>
  </si>
  <si>
    <t xml:space="preserve">Производство и поставка электрической энергии и мощности всего, в том числе: </t>
  </si>
  <si>
    <t xml:space="preserve">производство и поставка электрической энергии на оптовом рынке электрической энергии и мощности</t>
  </si>
  <si>
    <t xml:space="preserve">производство и поставка электрической мощности на оптовом рынке электрической энергии и мощности</t>
  </si>
  <si>
    <t xml:space="preserve">производство и поставка электрической энергии (мощности) на розничных рынках электрической энергии</t>
  </si>
  <si>
    <t xml:space="preserve">Производство и поставка тепловой энергии (мощности)</t>
  </si>
  <si>
    <t xml:space="preserve">Оказание услуг по передаче электрической энергии</t>
  </si>
  <si>
    <t xml:space="preserve">Оказание услуг по передаче тепловой энергии, теплоносителя</t>
  </si>
  <si>
    <t xml:space="preserve">Оказание услуг по технологическому присоединению</t>
  </si>
  <si>
    <t xml:space="preserve">Реализация электрической энергии и мощности</t>
  </si>
  <si>
    <t>1.7</t>
  </si>
  <si>
    <t xml:space="preserve">Реализации тепловой энергии (мощности)</t>
  </si>
  <si>
    <t>1.8</t>
  </si>
  <si>
    <t xml:space="preserve">Оказание услуг по оперативно-диспетчерскому управлению в электроэнергетике всего, в том числе:</t>
  </si>
  <si>
    <t>1.8.1</t>
  </si>
  <si>
    <t xml:space="preserve">в части управления технологическими режимами </t>
  </si>
  <si>
    <t>1.8.2</t>
  </si>
  <si>
    <t xml:space="preserve">в части обеспечения надежности</t>
  </si>
  <si>
    <t>1.9</t>
  </si>
  <si>
    <t xml:space="preserve">Прочая деятельность</t>
  </si>
  <si>
    <t>II</t>
  </si>
  <si>
    <t xml:space="preserve">Себестоимость товаров (работ, услуг), коммерческие и управленческие расходы всего, в том числе:</t>
  </si>
  <si>
    <t>2.1</t>
  </si>
  <si>
    <t>2.1.1</t>
  </si>
  <si>
    <t>2.1.2</t>
  </si>
  <si>
    <t>2.1.3</t>
  </si>
  <si>
    <t>2.2</t>
  </si>
  <si>
    <t>2.3</t>
  </si>
  <si>
    <t>2.4</t>
  </si>
  <si>
    <t>2.5</t>
  </si>
  <si>
    <t>2.6</t>
  </si>
  <si>
    <t>2.7</t>
  </si>
  <si>
    <t>2.8</t>
  </si>
  <si>
    <t>2.8.1</t>
  </si>
  <si>
    <t>2.8.2</t>
  </si>
  <si>
    <t>2.9</t>
  </si>
  <si>
    <t>II.I</t>
  </si>
  <si>
    <t xml:space="preserve">Материальные расходы всего, в том числе:</t>
  </si>
  <si>
    <t xml:space="preserve">расходы на топливо на технологические цели</t>
  </si>
  <si>
    <t xml:space="preserve">покупная энергия, в том числе:</t>
  </si>
  <si>
    <t>2.1.2.1</t>
  </si>
  <si>
    <t xml:space="preserve">покупная электрическая энергия (мощность) всего, в том числе:</t>
  </si>
  <si>
    <t>2.1.2.1.1</t>
  </si>
  <si>
    <t xml:space="preserve">на технологические цели, включая энергию на компенсацию потерь при ее передаче</t>
  </si>
  <si>
    <t>2.1.2.1.2</t>
  </si>
  <si>
    <t xml:space="preserve">для последующей перепродажи</t>
  </si>
  <si>
    <t>2.1.2.2</t>
  </si>
  <si>
    <t xml:space="preserve">покупная тепловая энергия (мощность)</t>
  </si>
  <si>
    <t xml:space="preserve">сырье, материалы, запасные части, инструменты</t>
  </si>
  <si>
    <t>2.1.4</t>
  </si>
  <si>
    <t xml:space="preserve">прочие материальные расходы</t>
  </si>
  <si>
    <t>II.II</t>
  </si>
  <si>
    <t xml:space="preserve">Работы и услуги производственного характера всего, в том числе:</t>
  </si>
  <si>
    <t>2.2.1</t>
  </si>
  <si>
    <t xml:space="preserve">услуги по передаче электрической энергии по единой (национальной) общероссийской электрической сети</t>
  </si>
  <si>
    <t>2.2.2</t>
  </si>
  <si>
    <t xml:space="preserve">услуги по передаче электрической энергии по сетям территориальной сетевой организации</t>
  </si>
  <si>
    <t>2.2.3</t>
  </si>
  <si>
    <t xml:space="preserve">услуги по передаче тепловой энергии, теплоносителя</t>
  </si>
  <si>
    <t>2.2.4</t>
  </si>
  <si>
    <t xml:space="preserve">услуги инфраструктурных организаций*****</t>
  </si>
  <si>
    <t>2.2.5</t>
  </si>
  <si>
    <t xml:space="preserve">прочие услуги производственного характера</t>
  </si>
  <si>
    <t>II.III</t>
  </si>
  <si>
    <t xml:space="preserve">Расходы на оплату труда с учетом страховых взносов</t>
  </si>
  <si>
    <t>II.IV</t>
  </si>
  <si>
    <t xml:space="preserve">Амортизация основных средств и нематериальных активов</t>
  </si>
  <si>
    <t>2.4.1</t>
  </si>
  <si>
    <t>2.4.2</t>
  </si>
  <si>
    <t xml:space="preserve">Амортизация обесценения основных средств и нематериальных активов</t>
  </si>
  <si>
    <t>2.4.3</t>
  </si>
  <si>
    <t xml:space="preserve">Амортизация прав пользования активами</t>
  </si>
  <si>
    <t>2.4.4</t>
  </si>
  <si>
    <t xml:space="preserve">Амортизация обесценения прав пользования активами</t>
  </si>
  <si>
    <t>2.4.5</t>
  </si>
  <si>
    <t xml:space="preserve">Амортизация по капитализируемым ремонтам</t>
  </si>
  <si>
    <t>II.V</t>
  </si>
  <si>
    <t xml:space="preserve">Налоги и сборы всего, в том числе:</t>
  </si>
  <si>
    <t>2.5.1</t>
  </si>
  <si>
    <t xml:space="preserve">налог на имущество организации</t>
  </si>
  <si>
    <t>2.5.2</t>
  </si>
  <si>
    <t xml:space="preserve">прочие налоги и сборы</t>
  </si>
  <si>
    <t>II.VI</t>
  </si>
  <si>
    <t xml:space="preserve">Прочие расходы всего, в том числе:</t>
  </si>
  <si>
    <t>2.6.1</t>
  </si>
  <si>
    <t xml:space="preserve">работы и услуги непроизводственного характера</t>
  </si>
  <si>
    <t>2.6.2</t>
  </si>
  <si>
    <t xml:space="preserve">арендная плата, лизинговые платежи</t>
  </si>
  <si>
    <t>2.6.3</t>
  </si>
  <si>
    <t xml:space="preserve">иные прочие расходы</t>
  </si>
  <si>
    <t>II.VII</t>
  </si>
  <si>
    <t xml:space="preserve">Иные сведения:</t>
  </si>
  <si>
    <t>2.7.1</t>
  </si>
  <si>
    <t xml:space="preserve">Расходы на ремонт</t>
  </si>
  <si>
    <t>2.7.2</t>
  </si>
  <si>
    <t xml:space="preserve">Коммерческие расходы</t>
  </si>
  <si>
    <t>2.7.3</t>
  </si>
  <si>
    <t xml:space="preserve">Управленческие расходы</t>
  </si>
  <si>
    <t xml:space="preserve">Прибыль (убыток) от продаж (строка I - строка II) всего, в том числе:</t>
  </si>
  <si>
    <t>3.1</t>
  </si>
  <si>
    <t>3.1.1</t>
  </si>
  <si>
    <t>3.1.2</t>
  </si>
  <si>
    <t>3.1.3</t>
  </si>
  <si>
    <t>3.2</t>
  </si>
  <si>
    <t>3.3</t>
  </si>
  <si>
    <t>3.4</t>
  </si>
  <si>
    <t>3.5</t>
  </si>
  <si>
    <t>3.6</t>
  </si>
  <si>
    <t>3.7</t>
  </si>
  <si>
    <t>3.8</t>
  </si>
  <si>
    <t>3.8.1</t>
  </si>
  <si>
    <t>3.8.2</t>
  </si>
  <si>
    <t>3.9</t>
  </si>
  <si>
    <t xml:space="preserve">Прочие доходы и расходы (сальдо) (строка 4.1 – строка 4.2)</t>
  </si>
  <si>
    <t xml:space="preserve">Прочие доходы всего, в том числе:</t>
  </si>
  <si>
    <t xml:space="preserve">доходы от участия в других организациях</t>
  </si>
  <si>
    <t xml:space="preserve">проценты к получению</t>
  </si>
  <si>
    <t xml:space="preserve">восстановление резервов всего, в том числе:</t>
  </si>
  <si>
    <t>4.1.3.1</t>
  </si>
  <si>
    <t xml:space="preserve">по сомнительным долгам</t>
  </si>
  <si>
    <t xml:space="preserve">прочие внереализационные доходы</t>
  </si>
  <si>
    <t xml:space="preserve">доходы от восстановления обесценения имущества</t>
  </si>
  <si>
    <t xml:space="preserve">доходы от переоценки финансовых активов</t>
  </si>
  <si>
    <t xml:space="preserve">расходы, связанные с персоналом</t>
  </si>
  <si>
    <t xml:space="preserve">проценты к уплате</t>
  </si>
  <si>
    <t>4.2.2.1</t>
  </si>
  <si>
    <t xml:space="preserve">процентные расходы по правам пользования активами</t>
  </si>
  <si>
    <t xml:space="preserve">создание резервов всего, в том числе:</t>
  </si>
  <si>
    <t>4.2.3.1</t>
  </si>
  <si>
    <t>4.2.3.2</t>
  </si>
  <si>
    <t xml:space="preserve">создание прочих оценочных резервов</t>
  </si>
  <si>
    <t xml:space="preserve">прочие внереализационные расходы</t>
  </si>
  <si>
    <t xml:space="preserve">расходы по обесценению имущества</t>
  </si>
  <si>
    <t xml:space="preserve">расходы от переоценки финансовых активов</t>
  </si>
  <si>
    <t>V</t>
  </si>
  <si>
    <t xml:space="preserve">Прибыль (убыток) до налогообложения (строка III + строка IV) всего, в том числе:</t>
  </si>
  <si>
    <t xml:space="preserve">Производство и поставка электрической энергии на оптовом рынке электрической энергии и мощности</t>
  </si>
  <si>
    <t>5.1.1</t>
  </si>
  <si>
    <t>5.1.2</t>
  </si>
  <si>
    <t>5.1.3</t>
  </si>
  <si>
    <t>5.8.1</t>
  </si>
  <si>
    <t>5.8.2</t>
  </si>
  <si>
    <t>VI</t>
  </si>
  <si>
    <t xml:space="preserve">Налог на прибыль всего, в том числе:</t>
  </si>
  <si>
    <t xml:space="preserve">Производство и поставка тепловой энергии (мощности);</t>
  </si>
  <si>
    <t xml:space="preserve">Оказание услуг по передаче электрической энергии;</t>
  </si>
  <si>
    <t xml:space="preserve">Оказание услуг по передаче тепловой энергии, теплоносителя;</t>
  </si>
  <si>
    <t xml:space="preserve">Оказание услуг по технологическому присоединению;</t>
  </si>
  <si>
    <t xml:space="preserve">Реализация электрической энергии и мощности;</t>
  </si>
  <si>
    <t>6.7</t>
  </si>
  <si>
    <t xml:space="preserve">Реализации тепловой энергии (мощности);</t>
  </si>
  <si>
    <t>6.8</t>
  </si>
  <si>
    <t xml:space="preserve">в части управления технологическими режимами</t>
  </si>
  <si>
    <t>6.9</t>
  </si>
  <si>
    <t xml:space="preserve">Прочая деятельность;</t>
  </si>
  <si>
    <t>VII</t>
  </si>
  <si>
    <t xml:space="preserve">Чистая прибыль (убыток) всего, в том числе:</t>
  </si>
  <si>
    <t>7.5</t>
  </si>
  <si>
    <t>7.6</t>
  </si>
  <si>
    <t>7.7</t>
  </si>
  <si>
    <t>7.8</t>
  </si>
  <si>
    <t>7.8.1</t>
  </si>
  <si>
    <t>7.8.2</t>
  </si>
  <si>
    <t>7.9</t>
  </si>
  <si>
    <t>VIII</t>
  </si>
  <si>
    <t xml:space="preserve">Направления использования чистой прибыли</t>
  </si>
  <si>
    <t xml:space="preserve">На инвестиции</t>
  </si>
  <si>
    <t xml:space="preserve">Резервный фонд</t>
  </si>
  <si>
    <t xml:space="preserve">Выплата дивидендов</t>
  </si>
  <si>
    <t xml:space="preserve">Остаток на развитие</t>
  </si>
  <si>
    <t>IX</t>
  </si>
  <si>
    <t xml:space="preserve">Прибыль до налогообложения без учета процентов к уплате и амортизации (строкаV + строка 4.2.2 + строка II.IV)</t>
  </si>
  <si>
    <t xml:space="preserve">Долг (кредиты и займы) на начало периода всего, в том числе:</t>
  </si>
  <si>
    <t>9.2.1</t>
  </si>
  <si>
    <t xml:space="preserve">краткосрочные кредиты и займы на начало периода</t>
  </si>
  <si>
    <t xml:space="preserve">Долг (кредиты и займы) на конец периода, в том числе</t>
  </si>
  <si>
    <t>9.3.1</t>
  </si>
  <si>
    <t xml:space="preserve">краткосрочные кредиты и займы на конец периода</t>
  </si>
  <si>
    <t xml:space="preserve">Отношение долга (кредиты и займы) на конец периода (строка 9.3) к прибыли до налогообложения без учета процентов к уплате и амортизации (строка 9.1)</t>
  </si>
  <si>
    <t xml:space="preserve">Раздел 1.2. Бюджет движения денежных средств</t>
  </si>
  <si>
    <t>X</t>
  </si>
  <si>
    <t xml:space="preserve">Поступления от текущих операций всего, в том числе:</t>
  </si>
  <si>
    <t>10.1.1</t>
  </si>
  <si>
    <t>10.1.2</t>
  </si>
  <si>
    <t>10.1.3</t>
  </si>
  <si>
    <t>10.3</t>
  </si>
  <si>
    <t>10.4</t>
  </si>
  <si>
    <t>10.5</t>
  </si>
  <si>
    <t>10.6</t>
  </si>
  <si>
    <t>10.7</t>
  </si>
  <si>
    <t>10.8</t>
  </si>
  <si>
    <t>10.8.1</t>
  </si>
  <si>
    <t>10.8.2</t>
  </si>
  <si>
    <t>10.9</t>
  </si>
  <si>
    <t xml:space="preserve">Поступления денежных средств за счет средств бюджетов бюджетной системы Российской Федерации (субсидия) всего, в том числе:</t>
  </si>
  <si>
    <t>10.9.1</t>
  </si>
  <si>
    <t xml:space="preserve">за счет средств федерального бюджета</t>
  </si>
  <si>
    <t>10.9.2</t>
  </si>
  <si>
    <t xml:space="preserve">за счет средств консолидированного бюджета субъекта Российской Федерации</t>
  </si>
  <si>
    <t>10.10</t>
  </si>
  <si>
    <t>XI</t>
  </si>
  <si>
    <t xml:space="preserve">Платежи по текущим операциям всего, в том числе:</t>
  </si>
  <si>
    <t>11.1</t>
  </si>
  <si>
    <t xml:space="preserve">Оплата поставщикам топлива</t>
  </si>
  <si>
    <t>11.2</t>
  </si>
  <si>
    <t xml:space="preserve">Оплата покупной энергии всего, в том числе:</t>
  </si>
  <si>
    <t>11.2.1</t>
  </si>
  <si>
    <t xml:space="preserve">на оптовом рынке электрической энергии и мощности</t>
  </si>
  <si>
    <t>11.2.2</t>
  </si>
  <si>
    <t xml:space="preserve">на розничных рынках электрической энергии</t>
  </si>
  <si>
    <t>11.2.3</t>
  </si>
  <si>
    <t xml:space="preserve">на компенсацию потерь</t>
  </si>
  <si>
    <t>11.3</t>
  </si>
  <si>
    <t xml:space="preserve">Оплата услуг по передаче электрической энергии по единой (национальной) общероссийской электрической сети</t>
  </si>
  <si>
    <t>11.4</t>
  </si>
  <si>
    <t xml:space="preserve">Оплата услуг по передаче электрической энергии по сетям территориальных сетевых организаций</t>
  </si>
  <si>
    <t>11.5</t>
  </si>
  <si>
    <t xml:space="preserve">Оплата услуг по передаче тепловой энергии, теплоносителя</t>
  </si>
  <si>
    <t>11.6</t>
  </si>
  <si>
    <t xml:space="preserve">Оплата труда</t>
  </si>
  <si>
    <t>11.7</t>
  </si>
  <si>
    <t xml:space="preserve">Страховые взносы</t>
  </si>
  <si>
    <t>11.8</t>
  </si>
  <si>
    <t xml:space="preserve">Оплата налогов и сборов всего, в том числе:</t>
  </si>
  <si>
    <t>11.8.1</t>
  </si>
  <si>
    <t xml:space="preserve">налог на прибыль</t>
  </si>
  <si>
    <t>11.9</t>
  </si>
  <si>
    <t xml:space="preserve">Оплата сырья, материалов, запасных частей, инструментов</t>
  </si>
  <si>
    <t>11.10</t>
  </si>
  <si>
    <t xml:space="preserve">Оплата прочих услуг производственного характера</t>
  </si>
  <si>
    <t>11.11</t>
  </si>
  <si>
    <t xml:space="preserve">Арендная плата и лизинговые платежи</t>
  </si>
  <si>
    <t>11.12</t>
  </si>
  <si>
    <t xml:space="preserve">Проценты по долговым обязательствам (за исключением процентов по долговым обязательствам, включаемым в стоимость инвестиционного актива)</t>
  </si>
  <si>
    <t>11.13</t>
  </si>
  <si>
    <t xml:space="preserve">Прочие платежи по текущей деятельности</t>
  </si>
  <si>
    <t>XII</t>
  </si>
  <si>
    <t xml:space="preserve">Поступления от инвестиционных операций всего, в том числе:</t>
  </si>
  <si>
    <t>12.1</t>
  </si>
  <si>
    <t xml:space="preserve">Поступления от реализации имущества и имущественных прав</t>
  </si>
  <si>
    <t>12.2</t>
  </si>
  <si>
    <t xml:space="preserve">Поступления по заключенным инвестиционным соглашениям, в том числе </t>
  </si>
  <si>
    <t>12.2.1</t>
  </si>
  <si>
    <t xml:space="preserve">по использованию средств бюджетов бюджетной системы Российской Федерации всего, в том числе:</t>
  </si>
  <si>
    <t>12.2.1.1</t>
  </si>
  <si>
    <t xml:space="preserve">средства федерального бюджета</t>
  </si>
  <si>
    <t>12.2.1.2</t>
  </si>
  <si>
    <t xml:space="preserve">средства консолидированного бюджета субъекта Российской Федерации</t>
  </si>
  <si>
    <t>12.3</t>
  </si>
  <si>
    <t xml:space="preserve">Прочие поступления по инвестиционным операциям</t>
  </si>
  <si>
    <t>XIII</t>
  </si>
  <si>
    <t xml:space="preserve">Платежи по инвестиционным операциям всего, в том числе:</t>
  </si>
  <si>
    <t>13.1</t>
  </si>
  <si>
    <t xml:space="preserve">Инвестиции в основной капитал всего, в том числе:</t>
  </si>
  <si>
    <t>13.1.1</t>
  </si>
  <si>
    <t xml:space="preserve">техническое перевооружение и реконструкция</t>
  </si>
  <si>
    <t>13.1.2</t>
  </si>
  <si>
    <t xml:space="preserve">новое строительство и расширение</t>
  </si>
  <si>
    <t>13.1.3</t>
  </si>
  <si>
    <t xml:space="preserve">проектно-изыскательные работы для объектов нового строительства будущих лет</t>
  </si>
  <si>
    <t>13.1.4</t>
  </si>
  <si>
    <t xml:space="preserve">приобретение объектов основных средств, земельных участков</t>
  </si>
  <si>
    <t>13.1.5</t>
  </si>
  <si>
    <t xml:space="preserve">проведение научно-исследовательских и опытно-конструкторских разработок</t>
  </si>
  <si>
    <t>13.1.6</t>
  </si>
  <si>
    <t xml:space="preserve">прочие выплаты, связанные с инвестициями в основной капитал</t>
  </si>
  <si>
    <t>13.2</t>
  </si>
  <si>
    <t xml:space="preserve">Приобретение нематериальных активов</t>
  </si>
  <si>
    <t>13.3</t>
  </si>
  <si>
    <t xml:space="preserve">Прочие платежи по инвестиционным операциям всего, в том числе:</t>
  </si>
  <si>
    <t>13.4</t>
  </si>
  <si>
    <t>13.4.1</t>
  </si>
  <si>
    <t xml:space="preserve">проценты по долговым обязательствам, включаемым в стоимость инвестиционного актива</t>
  </si>
  <si>
    <t>XIV</t>
  </si>
  <si>
    <t xml:space="preserve">Поступления от финансовых операций всего, в том числе:</t>
  </si>
  <si>
    <t>14.1</t>
  </si>
  <si>
    <t xml:space="preserve">Процентные поступления</t>
  </si>
  <si>
    <t>14.2</t>
  </si>
  <si>
    <t xml:space="preserve">Поступления  по полученным кредитам всего, в том числе:</t>
  </si>
  <si>
    <t>14.2.1</t>
  </si>
  <si>
    <t xml:space="preserve">на текущую деятельность</t>
  </si>
  <si>
    <t>14.2.2</t>
  </si>
  <si>
    <t xml:space="preserve">на инвестиционные операции</t>
  </si>
  <si>
    <t>14.2.3</t>
  </si>
  <si>
    <t xml:space="preserve">на рефинансирование кредитов и займов</t>
  </si>
  <si>
    <t>14.3</t>
  </si>
  <si>
    <t xml:space="preserve">Поступления от эмиссии акций**</t>
  </si>
  <si>
    <t>14.4</t>
  </si>
  <si>
    <t xml:space="preserve">Поступления от реализации финансовых инструментов всего, в том числе:</t>
  </si>
  <si>
    <t>14.4.1</t>
  </si>
  <si>
    <t xml:space="preserve">облигационные займы</t>
  </si>
  <si>
    <t>14.4.2</t>
  </si>
  <si>
    <t>вексели</t>
  </si>
  <si>
    <t>14.5</t>
  </si>
  <si>
    <t xml:space="preserve">Поступления от займов организаций</t>
  </si>
  <si>
    <t>14.6</t>
  </si>
  <si>
    <t xml:space="preserve">Поступления за счет средств инвесторов</t>
  </si>
  <si>
    <t>14.7</t>
  </si>
  <si>
    <t xml:space="preserve">Прочие поступления по финансовым операциям</t>
  </si>
  <si>
    <t>XV</t>
  </si>
  <si>
    <t xml:space="preserve">Платежи по финансовым операциям всего, в том числе:</t>
  </si>
  <si>
    <t>15.1</t>
  </si>
  <si>
    <t xml:space="preserve">Погашение кредитов и займов всего всего, в том числе:</t>
  </si>
  <si>
    <t>15.1.1</t>
  </si>
  <si>
    <t>15.1.2</t>
  </si>
  <si>
    <t>15.1.3</t>
  </si>
  <si>
    <t>15.2</t>
  </si>
  <si>
    <t>15.3</t>
  </si>
  <si>
    <t xml:space="preserve">Прочие выплаты по финансовым операциям</t>
  </si>
  <si>
    <t>XVI</t>
  </si>
  <si>
    <t xml:space="preserve">Сальдо денежных средств по операционной деятельности (строка X-строка XI) всего, в том числе:</t>
  </si>
  <si>
    <t>XVII</t>
  </si>
  <si>
    <t xml:space="preserve">Сальдо денежных средств по инвестиционным операциям всего (строка XII-строка XIII), всего в том числе </t>
  </si>
  <si>
    <t>17.1</t>
  </si>
  <si>
    <t xml:space="preserve">Сальдо денежных средств по инвестиционным операциям</t>
  </si>
  <si>
    <t>17.2</t>
  </si>
  <si>
    <t xml:space="preserve">Сальдо денежных средств по прочей деятельности</t>
  </si>
  <si>
    <t>XVIII</t>
  </si>
  <si>
    <t xml:space="preserve">Сальдо денежных средств по финансовым операциям всего (строка XIV-строка XV), в том числе</t>
  </si>
  <si>
    <t>18.1</t>
  </si>
  <si>
    <t xml:space="preserve">Сальдо денежных средств по привлечению и погашению кредитов и займов</t>
  </si>
  <si>
    <t>18.2</t>
  </si>
  <si>
    <t xml:space="preserve">Сальдо денежных средств по прочей финансовой деятельности</t>
  </si>
  <si>
    <t>XIX</t>
  </si>
  <si>
    <t xml:space="preserve">Сальдо денежных средств от транзитных операций</t>
  </si>
  <si>
    <t>XX</t>
  </si>
  <si>
    <t xml:space="preserve">Итого сальдо денежных средств (строка XVI+строка XVII+строка XVIII+строка XIX)</t>
  </si>
  <si>
    <t>XXI</t>
  </si>
  <si>
    <t xml:space="preserve">Остаток денежных средств на начало периода</t>
  </si>
  <si>
    <t>XXII</t>
  </si>
  <si>
    <t xml:space="preserve">Остаток денежных средств на конец периода</t>
  </si>
  <si>
    <t>XXIII</t>
  </si>
  <si>
    <t>23.1</t>
  </si>
  <si>
    <t xml:space="preserve">Дебиторская задолженность на конец периода всего, в том числе:</t>
  </si>
  <si>
    <t>23.1.1</t>
  </si>
  <si>
    <t xml:space="preserve">производство и поставка электрической энергии и мощности всего, в том числе: </t>
  </si>
  <si>
    <t>23.1.1.а</t>
  </si>
  <si>
    <t xml:space="preserve">из нее просроченная</t>
  </si>
  <si>
    <t>23.1.1.1</t>
  </si>
  <si>
    <t xml:space="preserve">производство и поставка электрической энергии на оптовом рынке электрической энергиии и мощности</t>
  </si>
  <si>
    <t>23.1.1.1.а</t>
  </si>
  <si>
    <t>23.1.1.2</t>
  </si>
  <si>
    <t>23.1.1.2.а</t>
  </si>
  <si>
    <t>23.1.1.3</t>
  </si>
  <si>
    <t>23.1.1.3.а</t>
  </si>
  <si>
    <t>23.1.2</t>
  </si>
  <si>
    <t xml:space="preserve">производство и поставка тепловой энергии (мощности)</t>
  </si>
  <si>
    <t>23.1.2.а</t>
  </si>
  <si>
    <t>23.1.3</t>
  </si>
  <si>
    <t xml:space="preserve">оказание услуг по передаче электрической энергии</t>
  </si>
  <si>
    <t>23.1.3.а</t>
  </si>
  <si>
    <t>23.1.4</t>
  </si>
  <si>
    <t xml:space="preserve">оказание услуг по передаче тепловой энергии, теплоносителя</t>
  </si>
  <si>
    <t>23.1.4.а</t>
  </si>
  <si>
    <t>23.1.5</t>
  </si>
  <si>
    <t xml:space="preserve">оказание услуг по технологическому присоединению</t>
  </si>
  <si>
    <t>23.1.5.а</t>
  </si>
  <si>
    <t>23.1.6</t>
  </si>
  <si>
    <t xml:space="preserve">реализация электрической энергии и мощности</t>
  </si>
  <si>
    <t>23.1.6.а</t>
  </si>
  <si>
    <t>23.1.7</t>
  </si>
  <si>
    <t xml:space="preserve">реализации тепловой энергии (мощности)</t>
  </si>
  <si>
    <t>23.1.7.а</t>
  </si>
  <si>
    <t>23.1.8</t>
  </si>
  <si>
    <t xml:space="preserve">оказание услуг по оперативно-диспетчерскому управлению в электроэнергетике всего, в том числе:</t>
  </si>
  <si>
    <t>23.1.8.а</t>
  </si>
  <si>
    <t>23.1.8.1</t>
  </si>
  <si>
    <t>23.1.8.1.а</t>
  </si>
  <si>
    <t>23.1.8.2</t>
  </si>
  <si>
    <t>23.1.8.2.а</t>
  </si>
  <si>
    <t>23.1.9</t>
  </si>
  <si>
    <t xml:space="preserve">прочая деятельность</t>
  </si>
  <si>
    <t>23.1.9.а</t>
  </si>
  <si>
    <t>23.2</t>
  </si>
  <si>
    <t xml:space="preserve">Кредиторская задолженность на конец периода всего, в том числе:</t>
  </si>
  <si>
    <t>23.2.1</t>
  </si>
  <si>
    <t xml:space="preserve">поставщикам топлива на технологические цели</t>
  </si>
  <si>
    <t>23.2.1.а</t>
  </si>
  <si>
    <t>23.2.2</t>
  </si>
  <si>
    <t xml:space="preserve">поставщикам покупной энергии всего, в том числе:</t>
  </si>
  <si>
    <t>23.2.2.1</t>
  </si>
  <si>
    <t>23.2.2.1.а</t>
  </si>
  <si>
    <t>23.2.2.2</t>
  </si>
  <si>
    <t xml:space="preserve">на розничных рынках</t>
  </si>
  <si>
    <t>23.2.2.2.а</t>
  </si>
  <si>
    <t>23.2.3</t>
  </si>
  <si>
    <t xml:space="preserve">по оплате услуг на передачу электрической энергии по единой (национальной) общероссийской электрической сети</t>
  </si>
  <si>
    <t>23.2.3.а</t>
  </si>
  <si>
    <t>23.2.4</t>
  </si>
  <si>
    <t xml:space="preserve">по оплате услуг территориальных сетевых организаций</t>
  </si>
  <si>
    <t>23.2.4.а</t>
  </si>
  <si>
    <t>23.2.5</t>
  </si>
  <si>
    <t xml:space="preserve">перед персоналом по оплате труда</t>
  </si>
  <si>
    <t>23.2.5.а</t>
  </si>
  <si>
    <t>23.2.6</t>
  </si>
  <si>
    <t xml:space="preserve">перед бюджетами и внебюджетными фондами</t>
  </si>
  <si>
    <t>23.2.6.а</t>
  </si>
  <si>
    <t>23.2.7</t>
  </si>
  <si>
    <t xml:space="preserve">по договорам технологического присоединения</t>
  </si>
  <si>
    <t>23.2.7.а</t>
  </si>
  <si>
    <t>23.2.8</t>
  </si>
  <si>
    <t xml:space="preserve">по обязательствам перед поставщиками и подрядчиками по исполнению инвестиционной программы </t>
  </si>
  <si>
    <t>23.2.8.а</t>
  </si>
  <si>
    <t>23.2.9</t>
  </si>
  <si>
    <t xml:space="preserve">прочая кредиторская задолженность</t>
  </si>
  <si>
    <t>23.2.9.а</t>
  </si>
  <si>
    <t>23.2.10</t>
  </si>
  <si>
    <t xml:space="preserve">расчеты по обязательствам по аренде</t>
  </si>
  <si>
    <t>23.3</t>
  </si>
  <si>
    <t xml:space="preserve">Отношение поступлений денежных средств к выручке от реализованных товаров и оказанных услуг (с учетом НДС) всего, в том числе:</t>
  </si>
  <si>
    <t>%</t>
  </si>
  <si>
    <t>23.3.1</t>
  </si>
  <si>
    <t xml:space="preserve">от производства и поставки электрической энергии и мощности</t>
  </si>
  <si>
    <t>23.3.1.1</t>
  </si>
  <si>
    <t xml:space="preserve">от производства и поставки электрической энергии на оптовом рынке электрической энергии и мощности</t>
  </si>
  <si>
    <t>23.3.1.2</t>
  </si>
  <si>
    <t xml:space="preserve">от производства и поставки электрической мощности на оптовом рынке электрической энергии и мощности</t>
  </si>
  <si>
    <t>23.3.1.3</t>
  </si>
  <si>
    <t xml:space="preserve">от производства и поставки электрической энергии (мощности) на розничных рынках электрической энергии</t>
  </si>
  <si>
    <t>23.3.2</t>
  </si>
  <si>
    <t xml:space="preserve">от производства и поставки тепловой энергии (мощности)</t>
  </si>
  <si>
    <t>23.3.3</t>
  </si>
  <si>
    <t xml:space="preserve">от оказания услуг по передаче электрической энергии</t>
  </si>
  <si>
    <t>23.3.4</t>
  </si>
  <si>
    <t xml:space="preserve">от оказания услуг по передаче тепловой энергии, теплоносителя</t>
  </si>
  <si>
    <t>23.3.5</t>
  </si>
  <si>
    <t xml:space="preserve">от реализации электрической энергии и мощности</t>
  </si>
  <si>
    <t>23.3.6</t>
  </si>
  <si>
    <t xml:space="preserve">от реализации тепловой энергии (мощности)</t>
  </si>
  <si>
    <t>23.3.7</t>
  </si>
  <si>
    <t xml:space="preserve">от оказания услуг по оперативно-диспетчерскому управлению в электроэнергетике всего, в том числе:</t>
  </si>
  <si>
    <t>23.3.7.1</t>
  </si>
  <si>
    <t>23.3.7.2</t>
  </si>
  <si>
    <t xml:space="preserve">Раздел 1.3. Технико-экономические показатели</t>
  </si>
  <si>
    <t>XXIV</t>
  </si>
  <si>
    <t xml:space="preserve">В отношении деятельности по производству электрической, тепловой энергии (мощности)</t>
  </si>
  <si>
    <t>x</t>
  </si>
  <si>
    <t>24.1</t>
  </si>
  <si>
    <t xml:space="preserve">Установленная электрическая мощность</t>
  </si>
  <si>
    <t>24.2</t>
  </si>
  <si>
    <t xml:space="preserve">Установленная тепловая мощность</t>
  </si>
  <si>
    <t>Гкал/час</t>
  </si>
  <si>
    <t>24.3</t>
  </si>
  <si>
    <t xml:space="preserve">Располагаемая электрическая мощность</t>
  </si>
  <si>
    <t>24.4</t>
  </si>
  <si>
    <t xml:space="preserve">Присоединенная тепловая мощность</t>
  </si>
  <si>
    <t>24.5</t>
  </si>
  <si>
    <t xml:space="preserve">Объем выработанной электрической энергии</t>
  </si>
  <si>
    <t>млн.кВт.ч</t>
  </si>
  <si>
    <t>24.6</t>
  </si>
  <si>
    <t xml:space="preserve">Объем продукции отпущенной с шин (коллекторов)</t>
  </si>
  <si>
    <t>24.6.1</t>
  </si>
  <si>
    <t xml:space="preserve">электрической энергии</t>
  </si>
  <si>
    <t>24.6.2</t>
  </si>
  <si>
    <t xml:space="preserve">тепловой энергии</t>
  </si>
  <si>
    <t>тыс.Гкал</t>
  </si>
  <si>
    <t>24.7</t>
  </si>
  <si>
    <t xml:space="preserve">Объем покупной продукции для последующей продажи</t>
  </si>
  <si>
    <t>24.7.1</t>
  </si>
  <si>
    <t>24.7.2</t>
  </si>
  <si>
    <t xml:space="preserve">электрической мощности</t>
  </si>
  <si>
    <t>24.7.3</t>
  </si>
  <si>
    <t>24.8</t>
  </si>
  <si>
    <t xml:space="preserve">Объем покупной продукции на технологические цели</t>
  </si>
  <si>
    <t>24.8.1</t>
  </si>
  <si>
    <t>24.8.2</t>
  </si>
  <si>
    <t>24.9</t>
  </si>
  <si>
    <t xml:space="preserve">Объем продукции отпущенной (проданной) потребителям</t>
  </si>
  <si>
    <t>24.9.1</t>
  </si>
  <si>
    <t>24.9.2</t>
  </si>
  <si>
    <t>24.9.3</t>
  </si>
  <si>
    <t>XXV</t>
  </si>
  <si>
    <t xml:space="preserve">В отношении деятельности по передаче электрической энергии</t>
  </si>
  <si>
    <t>25.1</t>
  </si>
  <si>
    <t xml:space="preserve">Объем отпуска электрической энергии из сети (полезный отпуск) всего, в том числе:</t>
  </si>
  <si>
    <t>25.1.1</t>
  </si>
  <si>
    <t xml:space="preserve">потребителям, присоединенным к единой (национальной) общероссийской электрической сети всего, в том числе:</t>
  </si>
  <si>
    <t>25.1.1.1</t>
  </si>
  <si>
    <t xml:space="preserve">территориальные сетевые организации</t>
  </si>
  <si>
    <t>25.1.1.2</t>
  </si>
  <si>
    <t xml:space="preserve">потребители, не являющиеся территориальными сетевыми организациями</t>
  </si>
  <si>
    <t xml:space="preserve">млн кВт⋅ч</t>
  </si>
  <si>
    <t>25.2</t>
  </si>
  <si>
    <t xml:space="preserve">Объем технологического расхода (потерь) при передаче электрической энергии</t>
  </si>
  <si>
    <t>25.3</t>
  </si>
  <si>
    <t xml:space="preserve">Заявленная мощность***/фактическая мощность всего, в том числе:</t>
  </si>
  <si>
    <t>х</t>
  </si>
  <si>
    <t>25.3.1</t>
  </si>
  <si>
    <t xml:space="preserve">потребителей, присоединенных к единой (национальной) общероссийской электрической сети всего, в том числе:</t>
  </si>
  <si>
    <t>25.3.1.1</t>
  </si>
  <si>
    <t>25.4</t>
  </si>
  <si>
    <t xml:space="preserve">Количество условных единиц обслуживаемого электросетевого оборудования</t>
  </si>
  <si>
    <t>у.е.</t>
  </si>
  <si>
    <t>25.5</t>
  </si>
  <si>
    <t xml:space="preserve">Неободимая валовая выручка сетевой организации в части содержания (строка 1.3-строка 2.2.1-строка 2.2.2-строка 2.1.2.1.1)</t>
  </si>
  <si>
    <t>XXVI</t>
  </si>
  <si>
    <t xml:space="preserve">В отношении сбытовой деятельности</t>
  </si>
  <si>
    <t>26.1</t>
  </si>
  <si>
    <t xml:space="preserve">Полезный отпуск электрической энергии потребителям</t>
  </si>
  <si>
    <t>26.2</t>
  </si>
  <si>
    <t xml:space="preserve">Отпуск тепловой энергии потребителям</t>
  </si>
  <si>
    <t>26.3</t>
  </si>
  <si>
    <t xml:space="preserve">Необходимая валовая выручка сбытовой организации без учета покупной электрической энергии (мощности) для последующей перепродажи и оплаты услуг по передаче электрической энергии </t>
  </si>
  <si>
    <t>26.4</t>
  </si>
  <si>
    <t xml:space="preserve">Необходимая валовая выручка сбытовой организации без учета затрат на покупку тепловой энергии и оплаты услуг по ее передаче</t>
  </si>
  <si>
    <t>XXVII</t>
  </si>
  <si>
    <t xml:space="preserve">В отношении деятельности по оперативно-диспетчерскому управлению</t>
  </si>
  <si>
    <t>27.1</t>
  </si>
  <si>
    <t xml:space="preserve">Установленная мощность в Единой энергетической системе России, в том числе</t>
  </si>
  <si>
    <t>27.1.1</t>
  </si>
  <si>
    <t xml:space="preserve">установленная электрическая мощность электростанций, входящих в Единую энергетическую систему России, осуществляющих деятельность по производству электрической энергии и продаваемой на оптовом рынке</t>
  </si>
  <si>
    <t>27.1.2</t>
  </si>
  <si>
    <t xml:space="preserve">установленная электрическая мощность электростанций, входящих в Единую энергетическую систему России, осуществляющих деятельность по производству электрической энергии и продаваемой на розничном рынке</t>
  </si>
  <si>
    <t>27.1.3</t>
  </si>
  <si>
    <t xml:space="preserve">средняя мощность поставки электрической энергии по группам точек поставки импорта на оптовом рынке</t>
  </si>
  <si>
    <t>27.2</t>
  </si>
  <si>
    <t xml:space="preserve">Объем потребления в Единой энергетической системе России, в том числе</t>
  </si>
  <si>
    <t>27.2.1</t>
  </si>
  <si>
    <t xml:space="preserve">суммарный объем потребления (покупки) электрической энергии по всем группам точек поставки, зарегистрированным на оптовом рынке</t>
  </si>
  <si>
    <t>27.2.2</t>
  </si>
  <si>
    <t xml:space="preserve">суммарный объем поставки электрической энергии на экспорт из России</t>
  </si>
  <si>
    <t>27.3</t>
  </si>
  <si>
    <t xml:space="preserve">Собственная необходимая валовая выручка субъекта оперативно-диспетчерского управления, всего в том числе</t>
  </si>
  <si>
    <t>27.3.1</t>
  </si>
  <si>
    <t xml:space="preserve"> в части управления технологическими режимами </t>
  </si>
  <si>
    <t>27.3.2</t>
  </si>
  <si>
    <t>XXVIII</t>
  </si>
  <si>
    <t xml:space="preserve">Среднесписочная численность работников</t>
  </si>
  <si>
    <t>чел</t>
  </si>
  <si>
    <t xml:space="preserve">Раздел 2. Источники финансирования инвестиционной программы субъекта электроэнергетики  </t>
  </si>
  <si>
    <t xml:space="preserve">Прогноз (Факт)</t>
  </si>
  <si>
    <t>Прогноз</t>
  </si>
  <si>
    <t>16</t>
  </si>
  <si>
    <t>19</t>
  </si>
  <si>
    <t>20</t>
  </si>
  <si>
    <t xml:space="preserve">Источники финансирования инвестиционной программы всего (строка I+строка II) всего, в том числе::</t>
  </si>
  <si>
    <t xml:space="preserve">Собственные средства всего, в том числе:</t>
  </si>
  <si>
    <t xml:space="preserve">Прибыль, направляемая на инвестиции, в том числе:</t>
  </si>
  <si>
    <t xml:space="preserve">полученная от реализации продукции и оказанных услуг по регулируемым ценам (тарифам):</t>
  </si>
  <si>
    <t xml:space="preserve">производства и поставки электрической энергии и мощности</t>
  </si>
  <si>
    <t>1.1.1.1.1</t>
  </si>
  <si>
    <t>1.1.1.1.2</t>
  </si>
  <si>
    <t>1.1.1.1.3</t>
  </si>
  <si>
    <t xml:space="preserve">производства и поставки тепловой энергии (мощности)</t>
  </si>
  <si>
    <t xml:space="preserve">оказания услуг по передаче электрической энергии</t>
  </si>
  <si>
    <t>1.1.1.4</t>
  </si>
  <si>
    <t xml:space="preserve">оказания услуг по передаче тепловой энергии, теплоносителя</t>
  </si>
  <si>
    <t>1.1.1.5</t>
  </si>
  <si>
    <t xml:space="preserve">от технологического присоединения, в том числе</t>
  </si>
  <si>
    <t>1.1.1.5.1</t>
  </si>
  <si>
    <t xml:space="preserve">от технологического присоединения объектов по производству электрической и тепловой энергии</t>
  </si>
  <si>
    <t>1.1.1.5.1.а</t>
  </si>
  <si>
    <t xml:space="preserve">    авансовое использование прибыли</t>
  </si>
  <si>
    <t>1.1.1.5.2</t>
  </si>
  <si>
    <t xml:space="preserve">от технологического присоединения потребителей</t>
  </si>
  <si>
    <t>1.1.1.5.2.а</t>
  </si>
  <si>
    <t>1.1.1.6</t>
  </si>
  <si>
    <t xml:space="preserve">реализации электрической энергии и мощности</t>
  </si>
  <si>
    <t>1.1.1.7</t>
  </si>
  <si>
    <t>1.1.1.8</t>
  </si>
  <si>
    <t xml:space="preserve">оказания услуг по оперативно-диспетчерскому управлению в электроэнергетике всего, в том числе:</t>
  </si>
  <si>
    <t>1.1.1.8.1</t>
  </si>
  <si>
    <t>1.1.1.8.2</t>
  </si>
  <si>
    <t xml:space="preserve">прибыль от продажи электрической энергии (мощности) по нерегулируемым ценам, всего в том числе:</t>
  </si>
  <si>
    <t>1.1.2.3</t>
  </si>
  <si>
    <t xml:space="preserve">прочая прибыль</t>
  </si>
  <si>
    <t xml:space="preserve">Амортизация основных средств всего, в том числе:</t>
  </si>
  <si>
    <t xml:space="preserve">текущая амортизация, учтенная в ценах (тарифах) всего, в том числе:</t>
  </si>
  <si>
    <t xml:space="preserve">производство и поставка электрической энергии и мощности</t>
  </si>
  <si>
    <t>1.2.1.1.1</t>
  </si>
  <si>
    <t>1.2.1.1.2</t>
  </si>
  <si>
    <t>1.2.1.1.3</t>
  </si>
  <si>
    <t>1.2.1.3</t>
  </si>
  <si>
    <t>1.2.1.4</t>
  </si>
  <si>
    <t>1.2.1.5</t>
  </si>
  <si>
    <t>1.2.1.6</t>
  </si>
  <si>
    <t>1.2.1.7</t>
  </si>
  <si>
    <t>1.2.1.7.1</t>
  </si>
  <si>
    <t>1.2.1.7.2</t>
  </si>
  <si>
    <t xml:space="preserve">прочая текущая амортизация</t>
  </si>
  <si>
    <t xml:space="preserve">недоиспользованная амортизация прошлых лет всего, в том числе:</t>
  </si>
  <si>
    <t>1.2.3.1.1</t>
  </si>
  <si>
    <t>1.2.3.1.2.</t>
  </si>
  <si>
    <t>1.2.3.1.3</t>
  </si>
  <si>
    <t>1.2.3.7.1</t>
  </si>
  <si>
    <t>1.2.3.7.2</t>
  </si>
  <si>
    <t xml:space="preserve">Возврат налога на добавленную стоимость****</t>
  </si>
  <si>
    <t xml:space="preserve">Прочие собственные средства всего, в том числе:</t>
  </si>
  <si>
    <t>1.4.1</t>
  </si>
  <si>
    <t xml:space="preserve">средства от эмиссии акций</t>
  </si>
  <si>
    <t>1.4.2</t>
  </si>
  <si>
    <t xml:space="preserve">остаток собственных средств на начало года</t>
  </si>
  <si>
    <t>1.4.3</t>
  </si>
  <si>
    <t xml:space="preserve">от реализации продукции и оказания услуг по регулируемым ценам (тарифам)</t>
  </si>
  <si>
    <t>1.4.4</t>
  </si>
  <si>
    <t>прочие</t>
  </si>
  <si>
    <t xml:space="preserve">Привлеченные средства всего, в том числе:</t>
  </si>
  <si>
    <t>Кредиты</t>
  </si>
  <si>
    <t xml:space="preserve">Облигационные займы</t>
  </si>
  <si>
    <t>Вексели</t>
  </si>
  <si>
    <t xml:space="preserve">Займы организаций</t>
  </si>
  <si>
    <t xml:space="preserve">Бюджетное финансирование</t>
  </si>
  <si>
    <t>2.5.1.1</t>
  </si>
  <si>
    <t xml:space="preserve">в том числе средства федерального бюджета, недоиспользованные в прошлых периодах</t>
  </si>
  <si>
    <t>2.5.2.1</t>
  </si>
  <si>
    <t xml:space="preserve">в том числе средства консолидированного бюджета субъекта Российской Федерации, недоиспользованные в прошлых периодах</t>
  </si>
  <si>
    <t xml:space="preserve">Использование лизинга</t>
  </si>
  <si>
    <t xml:space="preserve">Прочие привлеченные средства</t>
  </si>
  <si>
    <t>3.1.</t>
  </si>
  <si>
    <t xml:space="preserve">Объем финансирования мероприятий по технологическому присоединению льготных категорий заявителей максимальной присоединяемой мощностью до 150 кВт, в том числе за счет: </t>
  </si>
  <si>
    <t xml:space="preserve">цен (тарифов) на услуги по передаче электрической энергии;</t>
  </si>
  <si>
    <t>3.1.1.1</t>
  </si>
  <si>
    <t xml:space="preserve">амортизации, учтенной в ценах (тарифах) на услуги по передаче электрической энергии;</t>
  </si>
  <si>
    <t>3.1.1.2</t>
  </si>
  <si>
    <t xml:space="preserve">выпадающих доходов сетевой организации от присоединения энергопринимающих устройств максимальной мощностью до 15 кВт включительно, энергопринимающих устройств максимальной мощностью до 150 кВт включительно, не включаемых в плату за технологическое присоединение, связанных с компенсацией расходов на строительство объектов электросетевого хозяйства</t>
  </si>
  <si>
    <t>кредитов</t>
  </si>
  <si>
    <t>3.1.4</t>
  </si>
  <si>
    <t xml:space="preserve">прибыль от услуг по технологическому присоединению</t>
  </si>
  <si>
    <t xml:space="preserve">Для субъектов электроэнергетики, осуществляющих регулируемые виды деятельности с использованием метода доходности инвестированного капитала</t>
  </si>
  <si>
    <t>3.2.1</t>
  </si>
  <si>
    <t xml:space="preserve">возврат инвестированного капитала, направляемый на инвестиции</t>
  </si>
  <si>
    <t>3.2.2</t>
  </si>
  <si>
    <t xml:space="preserve">доход на инвестированный капитал, направляемый на инвестиции</t>
  </si>
  <si>
    <t>3.2.3</t>
  </si>
  <si>
    <t xml:space="preserve">заемные средства, направляемые на инвестиции</t>
  </si>
  <si>
    <t xml:space="preserve">Расходы на обслуживание заемных средств, направляемых на финансирование капитальных вложений, до ввода основных средств (капитализация процентов, учитываемых в составе инвестиционных проектов)</t>
  </si>
  <si>
    <t>Примечание:</t>
  </si>
  <si>
    <t xml:space="preserve">*в строках, содержащих слова "всего, в том числе" указывается сумма нижерасположенных строк соответствующего раздела (подраздела) </t>
  </si>
  <si>
    <t xml:space="preserve">** строка заполняется в объеме притока денежных средств от эмиссии акций. В случае оплаты эмиссии акций с использованием не денежных операций, данная строка не заполняется</t>
  </si>
  <si>
    <t xml:space="preserve">*** указывается на основании заключенных договоров на оказание услуг по передаче электрической энергии </t>
  </si>
  <si>
    <t xml:space="preserve">**** указываются денежные средства в виде положительного сальдо от налога на добаленную стоимость к уплате и налога на добаленную стоимость к возврату, рассчитанные с учетом налогового вычета, в том числе связанного с капитальными вложениями</t>
  </si>
  <si>
    <t xml:space="preserve">***** указывается суммарно стоимость оказынных субъекту электроэнергетики услуг: 
по оперативно-диспетчерскому управлению в электроэнергетике;
по организации оптовой торговли электрической энергией, мощностью и иными допущенными к обращению на оптовом рынке товарами и услугами;
по расчету требований и обязательств участников оптового рынка
</t>
  </si>
  <si>
    <t>Н_НСК/ИП/26</t>
  </si>
  <si>
    <t>Н_НСК/ИП/29</t>
  </si>
  <si>
    <t>Н_НСК/ИП/31</t>
  </si>
  <si>
    <t>Н_НСК/ИП/25</t>
  </si>
  <si>
    <t xml:space="preserve">Год раскрытия информации:  2024  год</t>
  </si>
  <si>
    <t xml:space="preserve">Утвержденные плановые значения показателей приведены в соответствии с  Приказом Министерства жилищно-коммунального хозяйства и энергетики Новосибирской области от 20.10.2023 года № 170-НПА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</si>
</sst>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numFmts count="11">
    <numFmt numFmtId="43" formatCode="_-* #,##0.00\ _₽_-;\-* #,##0.00\ _₽_-;_-* &quot;-&quot;??\ _₽_-;_-@_-"/>
    <numFmt numFmtId="164" formatCode="_-* #,##0.00_р_._-;\-* #,##0.00_р_._-;_-* &quot;-&quot;??_р_._-;_-@_-"/>
    <numFmt numFmtId="165" formatCode="#,##0_ ;\-#,##0\ "/>
    <numFmt numFmtId="166" formatCode="_-* #,##0.00\ _р_._-;\-* #,##0.00\ _р_._-;_-* &quot;-&quot;??\ _р_._-;_-@_-"/>
    <numFmt numFmtId="167" formatCode="_-* #,##0\ _₽_-;\-* #,##0\ _₽_-;_-* &quot;-&quot;??\ _₽_-;_-@_-"/>
    <numFmt numFmtId="168" formatCode="#,##0.000_ ;\-#,##0.000\ "/>
    <numFmt numFmtId="169" formatCode="#,##0.000"/>
    <numFmt numFmtId="170" formatCode="0.000"/>
    <numFmt numFmtId="171" formatCode="#,##0.00_ ;\-#,##0.00\ "/>
    <numFmt numFmtId="172" formatCode="_-* #,##0.000_р_._-;\-* #,##0.000_р_._-;_-* &quot;-&quot;??_р_._-;_-@_-"/>
    <numFmt numFmtId="173" formatCode="_-* #,##0.000\ _₽_-;\-* #,##0.000\ _₽_-;_-* &quot;-&quot;???\ _₽_-;_-@_-"/>
  </numFmts>
  <fonts count="58">
    <font>
      <sz val="12.000000"/>
      <color theme="1"/>
      <name val="Times New Roman"/>
    </font>
    <font>
      <sz val="11.000000"/>
      <name val="Calibri"/>
    </font>
    <font>
      <sz val="11.000000"/>
      <color indexed="65"/>
      <name val="Calibri"/>
    </font>
    <font>
      <sz val="10.000000"/>
      <name val="Arial"/>
    </font>
    <font>
      <sz val="11.000000"/>
      <color indexed="62"/>
      <name val="Calibri"/>
    </font>
    <font>
      <b/>
      <sz val="11.000000"/>
      <color indexed="63"/>
      <name val="Calibri"/>
    </font>
    <font>
      <b/>
      <sz val="11.000000"/>
      <color indexed="52"/>
      <name val="Calibri"/>
    </font>
    <font>
      <sz val="12.000000"/>
      <name val="Times New Roman"/>
    </font>
    <font>
      <b/>
      <sz val="15.000000"/>
      <color indexed="56"/>
      <name val="Calibri"/>
    </font>
    <font>
      <b/>
      <sz val="13.000000"/>
      <color indexed="56"/>
      <name val="Calibri"/>
    </font>
    <font>
      <b/>
      <sz val="11.000000"/>
      <color indexed="56"/>
      <name val="Calibri"/>
    </font>
    <font>
      <b/>
      <sz val="11.000000"/>
      <name val="Calibri"/>
    </font>
    <font>
      <b/>
      <sz val="11.000000"/>
      <color indexed="65"/>
      <name val="Calibri"/>
    </font>
    <font>
      <b/>
      <sz val="18.000000"/>
      <color indexed="56"/>
      <name val="Cambria"/>
    </font>
    <font>
      <sz val="11.000000"/>
      <color indexed="60"/>
      <name val="Calibri"/>
    </font>
    <font>
      <sz val="10.000000"/>
      <name val="Arial Cyr"/>
    </font>
    <font>
      <sz val="11.000000"/>
      <name val="SimSun"/>
    </font>
    <font>
      <sz val="11.000000"/>
      <color theme="1"/>
      <name val="Calibri"/>
      <scheme val="minor"/>
    </font>
    <font>
      <u/>
      <sz val="12.000000"/>
      <color theme="11"/>
      <name val="Times New Roman"/>
    </font>
    <font>
      <sz val="11.000000"/>
      <color indexed="20"/>
      <name val="Calibri"/>
    </font>
    <font>
      <i/>
      <sz val="11.000000"/>
      <color indexed="23"/>
      <name val="Calibri"/>
    </font>
    <font>
      <sz val="11.000000"/>
      <color indexed="52"/>
      <name val="Calibri"/>
    </font>
    <font>
      <sz val="10.000000"/>
      <name val="Helv"/>
    </font>
    <font>
      <sz val="11.000000"/>
      <color indexed="2"/>
      <name val="Calibri"/>
    </font>
    <font>
      <sz val="11.000000"/>
      <color indexed="17"/>
      <name val="Calibri"/>
    </font>
    <font>
      <b/>
      <sz val="14.000000"/>
      <name val="Times New Roman"/>
    </font>
    <font>
      <sz val="14.000000"/>
      <name val="Times New Roman"/>
    </font>
    <font>
      <sz val="9.000000"/>
      <name val="Times New Roman"/>
    </font>
    <font>
      <b/>
      <sz val="12.000000"/>
      <name val="Times New Roman"/>
    </font>
    <font>
      <sz val="9.000000"/>
      <color theme="1"/>
      <name val="Times New Roman"/>
    </font>
    <font>
      <b/>
      <sz val="12.000000"/>
      <color theme="1"/>
      <name val="Times New Roman"/>
    </font>
    <font>
      <sz val="12.000000"/>
      <color theme="1"/>
      <name val="Times New Roman"/>
    </font>
    <font>
      <b/>
      <sz val="14.000000"/>
      <color theme="1"/>
      <name val="Times New Roman"/>
    </font>
    <font>
      <sz val="14.000000"/>
      <color theme="1"/>
      <name val="Times New Roman"/>
    </font>
    <font>
      <b/>
      <sz val="9.000000"/>
      <color theme="1"/>
      <name val="Times New Roman"/>
    </font>
    <font>
      <b/>
      <sz val="9.000000"/>
      <name val="Times New Roman"/>
    </font>
    <font>
      <sz val="12.000000"/>
      <name val="Calibri"/>
    </font>
    <font>
      <sz val="13.000000"/>
      <name val="Times New Roman"/>
    </font>
    <font>
      <sz val="10.000000"/>
      <name val="Times New Roman"/>
    </font>
    <font>
      <b/>
      <sz val="18.000000"/>
      <name val="Times New Roman"/>
    </font>
    <font>
      <b/>
      <sz val="16.000000"/>
      <name val="Times New Roman"/>
    </font>
    <font>
      <sz val="16.000000"/>
      <name val="Times New Roman"/>
    </font>
    <font>
      <b/>
      <sz val="10.000000"/>
      <name val="Times New Roman CYR"/>
    </font>
    <font>
      <b/>
      <sz val="12.000000"/>
      <name val="Times New Roman CYR"/>
    </font>
    <font>
      <b/>
      <sz val="10.000000"/>
      <name val="Times New Roman"/>
    </font>
    <font>
      <i/>
      <sz val="10.000000"/>
      <name val="Times New Roman CYR"/>
    </font>
    <font>
      <b/>
      <sz val="14.000000"/>
      <name val="Times New Roman CYR"/>
    </font>
    <font>
      <sz val="14.000000"/>
      <name val="Times New Roman CYR"/>
    </font>
    <font>
      <sz val="11.000000"/>
      <name val="Calibri"/>
      <scheme val="minor"/>
    </font>
    <font>
      <sz val="11.000000"/>
      <name val="Times New Roman"/>
    </font>
    <font>
      <i/>
      <sz val="10.000000"/>
      <name val="Times New Roman"/>
    </font>
    <font>
      <vertAlign val="superscript"/>
      <sz val="12.000000"/>
      <name val="Times New Roman"/>
    </font>
    <font>
      <u/>
      <sz val="14.000000"/>
      <name val="Times New Roman"/>
    </font>
    <font>
      <b/>
      <u/>
      <sz val="14.000000"/>
      <name val="Times New Roman"/>
    </font>
    <font>
      <b/>
      <sz val="9.000000"/>
      <name val="Tahoma"/>
    </font>
    <font>
      <sz val="9.000000"/>
      <name val="Tahoma"/>
    </font>
    <font>
      <b/>
      <sz val="12.000000"/>
      <name val="Times New Roman"/>
    </font>
    <font>
      <sz val="12.000000"/>
      <name val="Times New Roman"/>
    </font>
  </fonts>
  <fills count="40">
    <fill>
      <patternFill patternType="none"/>
    </fill>
    <fill>
      <patternFill patternType="gray125"/>
    </fill>
    <fill>
      <patternFill patternType="solid">
        <fgColor indexed="31"/>
        <bgColor indexed="31"/>
      </patternFill>
    </fill>
    <fill>
      <patternFill patternType="solid">
        <fgColor indexed="45"/>
        <bgColor indexed="45"/>
      </patternFill>
    </fill>
    <fill>
      <patternFill patternType="solid">
        <fgColor indexed="42"/>
        <bgColor indexed="42"/>
      </patternFill>
    </fill>
    <fill>
      <patternFill patternType="solid">
        <fgColor indexed="46"/>
        <bgColor indexed="46"/>
      </patternFill>
    </fill>
    <fill>
      <patternFill patternType="solid">
        <fgColor indexed="27"/>
        <bgColor indexed="27"/>
      </patternFill>
    </fill>
    <fill>
      <patternFill patternType="solid">
        <fgColor indexed="47"/>
        <bgColor indexed="47"/>
      </patternFill>
    </fill>
    <fill>
      <patternFill patternType="solid">
        <fgColor indexed="44"/>
        <bgColor indexed="44"/>
      </patternFill>
    </fill>
    <fill>
      <patternFill patternType="solid">
        <fgColor indexed="29"/>
        <bgColor indexed="29"/>
      </patternFill>
    </fill>
    <fill>
      <patternFill patternType="solid">
        <fgColor indexed="3"/>
        <bgColor indexed="3"/>
      </patternFill>
    </fill>
    <fill>
      <patternFill patternType="solid">
        <fgColor indexed="51"/>
        <bgColor indexed="51"/>
      </patternFill>
    </fill>
    <fill>
      <patternFill patternType="solid">
        <fgColor indexed="30"/>
        <bgColor indexed="30"/>
      </patternFill>
    </fill>
    <fill>
      <patternFill patternType="solid">
        <fgColor indexed="20"/>
        <bgColor indexed="20"/>
      </patternFill>
    </fill>
    <fill>
      <patternFill patternType="solid">
        <fgColor indexed="49"/>
        <bgColor indexed="49"/>
      </patternFill>
    </fill>
    <fill>
      <patternFill patternType="solid">
        <fgColor indexed="52"/>
        <bgColor indexed="52"/>
      </patternFill>
    </fill>
    <fill>
      <patternFill patternType="solid">
        <fgColor indexed="62"/>
        <bgColor indexed="62"/>
      </patternFill>
    </fill>
    <fill>
      <patternFill patternType="solid">
        <fgColor indexed="2"/>
        <bgColor indexed="2"/>
      </patternFill>
    </fill>
    <fill>
      <patternFill patternType="solid">
        <fgColor indexed="57"/>
        <bgColor indexed="57"/>
      </patternFill>
    </fill>
    <fill>
      <patternFill patternType="solid">
        <fgColor indexed="53"/>
        <bgColor indexed="53"/>
      </patternFill>
    </fill>
    <fill>
      <patternFill patternType="solid">
        <fgColor indexed="22"/>
        <bgColor indexed="22"/>
      </patternFill>
    </fill>
    <fill>
      <patternFill patternType="solid">
        <fgColor indexed="55"/>
        <bgColor indexed="55"/>
      </patternFill>
    </fill>
    <fill>
      <patternFill patternType="solid">
        <fgColor indexed="43"/>
        <bgColor indexed="43"/>
      </patternFill>
    </fill>
    <fill>
      <patternFill patternType="solid">
        <fgColor indexed="26"/>
        <bgColor indexed="26"/>
      </patternFill>
    </fill>
    <fill>
      <patternFill patternType="solid">
        <fgColor theme="0"/>
        <bgColor theme="0"/>
      </patternFill>
    </fill>
    <fill>
      <patternFill patternType="solid">
        <fgColor theme="4" tint="0.59999389629810485"/>
        <bgColor theme="4" tint="0.59999389629810485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0" tint="-0.14996795556505021"/>
        <bgColor theme="0" tint="-0.14996795556505021"/>
      </patternFill>
    </fill>
    <fill>
      <patternFill patternType="solid">
        <fgColor theme="0" tint="-0.049958800012207406"/>
        <bgColor theme="0" tint="-0.049958800012207406"/>
      </patternFill>
    </fill>
    <fill>
      <patternFill patternType="solid">
        <fgColor indexed="5"/>
        <bgColor indexed="5"/>
      </patternFill>
    </fill>
    <fill>
      <patternFill patternType="solid">
        <fgColor theme="0"/>
        <bgColor theme="0"/>
      </patternFill>
    </fill>
    <fill>
      <patternFill patternType="solid">
        <fgColor indexed="2"/>
        <bgColor indexed="2"/>
      </patternFill>
    </fill>
    <fill>
      <patternFill patternType="solid">
        <fgColor theme="8" tint="0.59999389629810485"/>
        <bgColor theme="8" tint="0.59999389629810485"/>
      </patternFill>
    </fill>
    <fill>
      <patternFill patternType="solid">
        <fgColor theme="4"/>
        <bgColor theme="4"/>
      </patternFill>
    </fill>
    <fill>
      <patternFill patternType="solid">
        <fgColor rgb="FF92D050"/>
        <bgColor rgb="FF92D050"/>
      </patternFill>
    </fill>
    <fill>
      <patternFill patternType="solid">
        <fgColor indexed="65"/>
        <bgColor indexed="65"/>
      </patternFill>
    </fill>
    <fill>
      <patternFill patternType="solid">
        <fgColor theme="3" tint="0.79998168889431442"/>
        <bgColor theme="3" tint="0.79998168889431442"/>
      </patternFill>
    </fill>
    <fill>
      <patternFill patternType="solid">
        <fgColor indexed="26"/>
        <bgColor indexed="26"/>
      </patternFill>
    </fill>
    <fill>
      <patternFill patternType="solid">
        <fgColor theme="8" tint="0.79998168889431442"/>
        <bgColor theme="8" tint="0.79998168889431442"/>
      </patternFill>
    </fill>
    <fill>
      <patternFill patternType="solid">
        <fgColor theme="7" tint="0.59999389629810485"/>
        <bgColor theme="7" tint="0.59999389629810485"/>
      </patternFill>
    </fill>
  </fills>
  <borders count="8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/>
      <top style="medium">
        <color auto="1"/>
      </top>
      <bottom/>
      <diagonal/>
    </border>
    <border>
      <left/>
      <right/>
      <top style="medium">
        <color auto="1"/>
      </top>
      <bottom style="thin">
        <color auto="1"/>
      </bottom>
      <diagonal/>
    </border>
    <border>
      <left style="medium">
        <color auto="1"/>
      </left>
      <right/>
      <top style="medium">
        <color auto="1"/>
      </top>
      <bottom style="thin">
        <color auto="1"/>
      </bottom>
      <diagonal/>
    </border>
    <border>
      <left/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/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 style="medium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/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thin">
        <color auto="1"/>
      </bottom>
      <diagonal/>
    </border>
    <border>
      <left/>
      <right style="thin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thin">
        <color auto="1"/>
      </bottom>
      <diagonal/>
    </border>
    <border>
      <left style="medium">
        <color auto="1"/>
      </left>
      <right/>
      <top style="thin">
        <color auto="1"/>
      </top>
      <bottom style="medium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</borders>
  <cellStyleXfs count="231">
    <xf fontId="0" fillId="0" borderId="0" numFmtId="0"/>
    <xf fontId="1" fillId="2" borderId="0" numFmtId="0"/>
    <xf fontId="1" fillId="3" borderId="0" numFmtId="0"/>
    <xf fontId="1" fillId="4" borderId="0" numFmtId="0"/>
    <xf fontId="1" fillId="5" borderId="0" numFmtId="0"/>
    <xf fontId="1" fillId="6" borderId="0" numFmtId="0"/>
    <xf fontId="1" fillId="7" borderId="0" numFmtId="0"/>
    <xf fontId="1" fillId="8" borderId="0" numFmtId="0"/>
    <xf fontId="1" fillId="9" borderId="0" numFmtId="0"/>
    <xf fontId="1" fillId="10" borderId="0" numFmtId="0"/>
    <xf fontId="1" fillId="5" borderId="0" numFmtId="0"/>
    <xf fontId="1" fillId="8" borderId="0" numFmtId="0"/>
    <xf fontId="1" fillId="11" borderId="0" numFmtId="0"/>
    <xf fontId="2" fillId="12" borderId="0" numFmtId="0"/>
    <xf fontId="2" fillId="9" borderId="0" numFmtId="0"/>
    <xf fontId="2" fillId="10" borderId="0" numFmtId="0"/>
    <xf fontId="2" fillId="13" borderId="0" numFmtId="0"/>
    <xf fontId="2" fillId="14" borderId="0" numFmtId="0"/>
    <xf fontId="2" fillId="15" borderId="0" numFmtId="0"/>
    <xf fontId="3" fillId="0" borderId="0" numFmtId="0"/>
    <xf fontId="2" fillId="16" borderId="0" numFmtId="0"/>
    <xf fontId="2" fillId="17" borderId="0" numFmtId="0"/>
    <xf fontId="2" fillId="18" borderId="0" numFmtId="0"/>
    <xf fontId="2" fillId="13" borderId="0" numFmtId="0"/>
    <xf fontId="2" fillId="14" borderId="0" numFmtId="0"/>
    <xf fontId="2" fillId="19" borderId="0" numFmtId="0"/>
    <xf fontId="4" fillId="7" borderId="1" numFmtId="0"/>
    <xf fontId="5" fillId="20" borderId="2" numFmtId="0"/>
    <xf fontId="6" fillId="20" borderId="1" numFmtId="0"/>
    <xf fontId="8" fillId="0" borderId="3" numFmtId="0"/>
    <xf fontId="9" fillId="0" borderId="4" numFmtId="0"/>
    <xf fontId="10" fillId="0" borderId="5" numFmtId="0"/>
    <xf fontId="10" fillId="0" borderId="0" numFmtId="0"/>
    <xf fontId="11" fillId="0" borderId="6" numFmtId="0"/>
    <xf fontId="12" fillId="21" borderId="7" numFmtId="0"/>
    <xf fontId="13" fillId="0" borderId="0" numFmtId="0"/>
    <xf fontId="14" fillId="22" borderId="0" numFmtId="0"/>
    <xf fontId="3" fillId="0" borderId="0" numFmtId="0"/>
    <xf fontId="15" fillId="0" borderId="0" numFmtId="0"/>
    <xf fontId="15" fillId="0" borderId="0" numFmtId="0"/>
    <xf fontId="7" fillId="0" borderId="0" numFmtId="0"/>
    <xf fontId="7" fillId="0" borderId="0" numFmtId="0"/>
    <xf fontId="3" fillId="0" borderId="0" numFmtId="0"/>
    <xf fontId="7" fillId="0" borderId="0" numFmtId="0"/>
    <xf fontId="16" fillId="0" borderId="0" numFmtId="0"/>
    <xf fontId="7" fillId="0" borderId="0" numFmtId="0"/>
    <xf fontId="16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7" fillId="0" borderId="0" numFmtId="0"/>
    <xf fontId="18" fillId="0" borderId="0" numFmtId="0"/>
    <xf fontId="19" fillId="3" borderId="0" numFmtId="0"/>
    <xf fontId="20" fillId="0" borderId="0" numFmtId="0"/>
    <xf fontId="1" fillId="23" borderId="8" numFmtId="0"/>
    <xf fontId="3" fillId="0" borderId="0" numFmtId="9"/>
    <xf fontId="7" fillId="0" borderId="0" numFmtId="9"/>
    <xf fontId="21" fillId="0" borderId="9" numFmtId="0"/>
    <xf fontId="22" fillId="0" borderId="0" numFmtId="0"/>
    <xf fontId="23" fillId="0" borderId="0" numFmtId="0"/>
    <xf fontId="17" fillId="0" borderId="0" numFmtId="164"/>
    <xf fontId="17" fillId="0" borderId="0" numFmtId="164"/>
    <xf fontId="17" fillId="0" borderId="0" numFmtId="164"/>
    <xf fontId="17" fillId="0" borderId="0" numFmtId="164"/>
    <xf fontId="3" fillId="0" borderId="0" numFmtId="165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4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17" fillId="0" borderId="0" numFmtId="166"/>
    <xf fontId="24" fillId="4" borderId="0" numFmtId="0"/>
  </cellStyleXfs>
  <cellXfs count="1041">
    <xf fontId="0" fillId="0" borderId="0" numFmtId="0" xfId="0"/>
    <xf fontId="7" fillId="0" borderId="0" numFmtId="0" xfId="0" applyFont="1"/>
    <xf fontId="7" fillId="0" borderId="0" numFmtId="0" xfId="0" applyFont="1" applyAlignment="1">
      <alignment horizontal="center" vertical="center"/>
    </xf>
    <xf fontId="0" fillId="24" borderId="0" numFmtId="0" xfId="0" applyFill="1" applyAlignment="1">
      <alignment horizontal="right" wrapText="1"/>
    </xf>
    <xf fontId="0" fillId="24" borderId="0" numFmtId="0" xfId="0" applyFill="1" applyAlignment="1">
      <alignment horizontal="right" wrapText="1"/>
    </xf>
    <xf fontId="25" fillId="0" borderId="0" numFmtId="0" xfId="0" applyFont="1" applyAlignment="1">
      <alignment horizontal="center" vertical="center"/>
    </xf>
    <xf fontId="25" fillId="0" borderId="0" numFmtId="0" xfId="0" applyFont="1" applyAlignment="1">
      <alignment horizontal="center"/>
    </xf>
    <xf fontId="26" fillId="0" borderId="0" numFmtId="0" xfId="148" applyFont="1" applyAlignment="1">
      <alignment horizontal="center" vertical="center"/>
    </xf>
    <xf fontId="25" fillId="0" borderId="0" numFmtId="0" xfId="148" applyFont="1" applyAlignment="1">
      <alignment vertical="center"/>
    </xf>
    <xf fontId="7" fillId="0" borderId="0" numFmtId="0" xfId="148" applyFont="1" applyAlignment="1">
      <alignment horizontal="center" vertical="top"/>
    </xf>
    <xf fontId="7" fillId="0" borderId="0" numFmtId="0" xfId="148" applyFont="1" applyAlignment="1">
      <alignment vertical="top"/>
    </xf>
    <xf fontId="26" fillId="0" borderId="0" numFmtId="0" xfId="41" applyFont="1" applyAlignment="1">
      <alignment horizontal="right"/>
    </xf>
    <xf fontId="25" fillId="0" borderId="0" numFmtId="0" xfId="0" applyFont="1" applyAlignment="1">
      <alignment vertical="center"/>
    </xf>
    <xf fontId="26" fillId="0" borderId="0" numFmtId="0" xfId="0" applyFont="1"/>
    <xf fontId="7" fillId="0" borderId="0" numFmtId="0" xfId="0" applyFont="1" applyAlignment="1">
      <alignment horizontal="right"/>
    </xf>
    <xf fontId="7" fillId="0" borderId="10" numFmtId="0" xfId="0" applyFont="1" applyBorder="1" applyAlignment="1">
      <alignment horizontal="center" vertical="center" wrapText="1"/>
    </xf>
    <xf fontId="7" fillId="0" borderId="10" numFmtId="0" xfId="0" applyFont="1" applyBorder="1" applyAlignment="1">
      <alignment horizontal="center" textRotation="90" vertical="center" wrapText="1"/>
    </xf>
    <xf fontId="7" fillId="0" borderId="21" numFmtId="0" xfId="0" applyFont="1" applyBorder="1" applyAlignment="1">
      <alignment horizontal="center" vertical="center" wrapText="1"/>
    </xf>
    <xf fontId="27" fillId="0" borderId="22" numFmtId="0" xfId="0" applyFont="1" applyBorder="1" applyAlignment="1">
      <alignment horizontal="center" textRotation="90" vertical="center" wrapText="1"/>
    </xf>
    <xf fontId="27" fillId="0" borderId="22" numFmtId="0" xfId="0" applyFont="1" applyBorder="1" applyAlignment="1">
      <alignment textRotation="90" vertical="center" wrapText="1"/>
    </xf>
    <xf fontId="27" fillId="0" borderId="10" numFmtId="0" xfId="0" applyFont="1" applyBorder="1" applyAlignment="1">
      <alignment horizontal="center" textRotation="90" vertical="center" wrapText="1"/>
    </xf>
    <xf fontId="7" fillId="0" borderId="22" numFmtId="0" xfId="0" applyFont="1" applyBorder="1" applyAlignment="1">
      <alignment horizontal="center" vertical="center" wrapText="1"/>
    </xf>
    <xf fontId="27" fillId="0" borderId="10" numFmtId="0" xfId="0" applyFont="1" applyBorder="1" applyAlignment="1">
      <alignment horizontal="center" vertical="center" wrapText="1"/>
    </xf>
    <xf fontId="27" fillId="0" borderId="21" numFmtId="0" xfId="0" applyFont="1" applyBorder="1" applyAlignment="1">
      <alignment horizontal="center" vertical="center" wrapText="1"/>
    </xf>
    <xf fontId="7" fillId="0" borderId="10" numFmtId="49" xfId="0" applyNumberFormat="1" applyFont="1" applyBorder="1" applyAlignment="1">
      <alignment horizontal="center" vertical="center" wrapText="1"/>
    </xf>
    <xf fontId="28" fillId="0" borderId="0" numFmtId="0" xfId="0" applyFont="1"/>
    <xf fontId="28" fillId="25" borderId="10" numFmtId="49" xfId="148" applyNumberFormat="1" applyFont="1" applyFill="1" applyBorder="1" applyAlignment="1">
      <alignment horizontal="center" vertical="center"/>
    </xf>
    <xf fontId="28" fillId="25" borderId="10" numFmtId="0" xfId="148" applyFont="1" applyFill="1" applyBorder="1" applyAlignment="1">
      <alignment horizontal="center" vertical="center" wrapText="1"/>
    </xf>
    <xf fontId="28" fillId="25" borderId="10" numFmtId="43" xfId="0" applyNumberFormat="1" applyFont="1" applyFill="1" applyBorder="1" applyAlignment="1">
      <alignment horizontal="center" vertical="center" wrapText="1"/>
    </xf>
    <xf fontId="28" fillId="25" borderId="10" numFmtId="167" xfId="0" applyNumberFormat="1" applyFont="1" applyFill="1" applyBorder="1" applyAlignment="1">
      <alignment horizontal="center" vertical="center" wrapText="1"/>
    </xf>
    <xf fontId="28" fillId="25" borderId="10" numFmtId="168" xfId="0" applyNumberFormat="1" applyFont="1" applyFill="1" applyBorder="1" applyAlignment="1">
      <alignment horizontal="center" vertical="center" wrapText="1"/>
    </xf>
    <xf fontId="28" fillId="25" borderId="10" numFmtId="169" xfId="0" applyNumberFormat="1" applyFont="1" applyFill="1" applyBorder="1" applyAlignment="1">
      <alignment horizontal="center" vertical="center" wrapText="1"/>
    </xf>
    <xf fontId="28" fillId="25" borderId="10" numFmtId="0" xfId="0" applyFont="1" applyFill="1" applyBorder="1" applyAlignment="1">
      <alignment horizontal="center" vertical="center" wrapText="1"/>
    </xf>
    <xf fontId="28" fillId="0" borderId="10" numFmtId="49" xfId="148" applyNumberFormat="1" applyFont="1" applyBorder="1" applyAlignment="1">
      <alignment horizontal="center" vertical="center"/>
    </xf>
    <xf fontId="28" fillId="0" borderId="10" numFmtId="0" xfId="148" applyFont="1" applyBorder="1" applyAlignment="1">
      <alignment horizontal="center" vertical="center" wrapText="1"/>
    </xf>
    <xf fontId="28" fillId="0" borderId="10" numFmtId="43" xfId="0" applyNumberFormat="1" applyFont="1" applyBorder="1" applyAlignment="1">
      <alignment horizontal="center" vertical="center" wrapText="1"/>
    </xf>
    <xf fontId="28" fillId="0" borderId="10" numFmtId="167" xfId="0" applyNumberFormat="1" applyFont="1" applyBorder="1" applyAlignment="1">
      <alignment horizontal="center" vertical="center" wrapText="1"/>
    </xf>
    <xf fontId="28" fillId="0" borderId="10" numFmtId="168" xfId="0" applyNumberFormat="1" applyFont="1" applyBorder="1" applyAlignment="1">
      <alignment horizontal="center" vertical="center" wrapText="1"/>
    </xf>
    <xf fontId="28" fillId="0" borderId="10" numFmtId="0" xfId="0" applyFont="1" applyBorder="1" applyAlignment="1">
      <alignment horizontal="center" vertical="center" wrapText="1"/>
    </xf>
    <xf fontId="28" fillId="26" borderId="10" numFmtId="49" xfId="148" applyNumberFormat="1" applyFont="1" applyFill="1" applyBorder="1" applyAlignment="1">
      <alignment horizontal="center" vertical="center"/>
    </xf>
    <xf fontId="28" fillId="26" borderId="10" numFmtId="0" xfId="148" applyFont="1" applyFill="1" applyBorder="1" applyAlignment="1">
      <alignment horizontal="center" vertical="center" wrapText="1"/>
    </xf>
    <xf fontId="28" fillId="26" borderId="10" numFmtId="43" xfId="0" applyNumberFormat="1" applyFont="1" applyFill="1" applyBorder="1" applyAlignment="1">
      <alignment horizontal="center" vertical="center" wrapText="1"/>
    </xf>
    <xf fontId="28" fillId="26" borderId="10" numFmtId="167" xfId="0" applyNumberFormat="1" applyFont="1" applyFill="1" applyBorder="1" applyAlignment="1">
      <alignment horizontal="center" vertical="center" wrapText="1"/>
    </xf>
    <xf fontId="28" fillId="26" borderId="10" numFmtId="169" xfId="0" applyNumberFormat="1" applyFont="1" applyFill="1" applyBorder="1" applyAlignment="1">
      <alignment horizontal="center" vertical="center" wrapText="1"/>
    </xf>
    <xf fontId="28" fillId="26" borderId="10" numFmtId="168" xfId="0" applyNumberFormat="1" applyFont="1" applyFill="1" applyBorder="1" applyAlignment="1">
      <alignment horizontal="center" vertical="center" wrapText="1"/>
    </xf>
    <xf fontId="28" fillId="26" borderId="10" numFmtId="0" xfId="0" applyFont="1" applyFill="1" applyBorder="1" applyAlignment="1">
      <alignment horizontal="center" vertical="center" wrapText="1"/>
    </xf>
    <xf fontId="28" fillId="26" borderId="10" numFmtId="0" xfId="148" applyFont="1" applyFill="1" applyBorder="1" applyAlignment="1">
      <alignment horizontal="center" wrapText="1"/>
    </xf>
    <xf fontId="28" fillId="26" borderId="10" numFmtId="17" xfId="0" applyNumberFormat="1" applyFont="1" applyFill="1" applyBorder="1" applyAlignment="1">
      <alignment horizontal="center" vertical="center" wrapText="1"/>
    </xf>
    <xf fontId="28" fillId="27" borderId="10" numFmtId="49" xfId="148" applyNumberFormat="1" applyFont="1" applyFill="1" applyBorder="1" applyAlignment="1">
      <alignment horizontal="center" vertical="center"/>
    </xf>
    <xf fontId="28" fillId="27" borderId="10" numFmtId="0" xfId="148" applyFont="1" applyFill="1" applyBorder="1" applyAlignment="1">
      <alignment horizontal="center" vertical="center" wrapText="1"/>
    </xf>
    <xf fontId="28" fillId="27" borderId="10" numFmtId="43" xfId="0" applyNumberFormat="1" applyFont="1" applyFill="1" applyBorder="1" applyAlignment="1">
      <alignment horizontal="center" vertical="center" wrapText="1"/>
    </xf>
    <xf fontId="28" fillId="27" borderId="10" numFmtId="167" xfId="0" applyNumberFormat="1" applyFont="1" applyFill="1" applyBorder="1" applyAlignment="1">
      <alignment horizontal="center" vertical="center" wrapText="1"/>
    </xf>
    <xf fontId="28" fillId="27" borderId="10" numFmtId="169" xfId="0" applyNumberFormat="1" applyFont="1" applyFill="1" applyBorder="1" applyAlignment="1">
      <alignment horizontal="center" vertical="center" wrapText="1"/>
    </xf>
    <xf fontId="28" fillId="27" borderId="10" numFmtId="168" xfId="0" applyNumberFormat="1" applyFont="1" applyFill="1" applyBorder="1" applyAlignment="1">
      <alignment horizontal="center" vertical="center" wrapText="1"/>
    </xf>
    <xf fontId="28" fillId="27" borderId="10" numFmtId="0" xfId="0" applyFont="1" applyFill="1" applyBorder="1" applyAlignment="1">
      <alignment horizontal="center" vertical="center" wrapText="1"/>
    </xf>
    <xf fontId="28" fillId="0" borderId="10" numFmtId="169" xfId="0" applyNumberFormat="1" applyFont="1" applyBorder="1" applyAlignment="1">
      <alignment horizontal="center" vertical="center" wrapText="1"/>
    </xf>
    <xf fontId="28" fillId="28" borderId="10" numFmtId="49" xfId="148" applyNumberFormat="1" applyFont="1" applyFill="1" applyBorder="1" applyAlignment="1">
      <alignment horizontal="center" vertical="center"/>
    </xf>
    <xf fontId="28" fillId="28" borderId="10" numFmtId="0" xfId="148" applyFont="1" applyFill="1" applyBorder="1" applyAlignment="1">
      <alignment horizontal="center" vertical="center" wrapText="1"/>
    </xf>
    <xf fontId="28" fillId="28" borderId="10" numFmtId="43" xfId="0" applyNumberFormat="1" applyFont="1" applyFill="1" applyBorder="1" applyAlignment="1">
      <alignment horizontal="center" vertical="center" wrapText="1"/>
    </xf>
    <xf fontId="28" fillId="28" borderId="10" numFmtId="167" xfId="0" applyNumberFormat="1" applyFont="1" applyFill="1" applyBorder="1" applyAlignment="1">
      <alignment horizontal="center" vertical="center" wrapText="1"/>
    </xf>
    <xf fontId="28" fillId="28" borderId="10" numFmtId="169" xfId="0" applyNumberFormat="1" applyFont="1" applyFill="1" applyBorder="1" applyAlignment="1">
      <alignment horizontal="center" vertical="center" wrapText="1"/>
    </xf>
    <xf fontId="28" fillId="28" borderId="10" numFmtId="168" xfId="0" applyNumberFormat="1" applyFont="1" applyFill="1" applyBorder="1" applyAlignment="1">
      <alignment horizontal="center" vertical="center" wrapText="1"/>
    </xf>
    <xf fontId="28" fillId="28" borderId="10" numFmtId="0" xfId="0" applyFont="1" applyFill="1" applyBorder="1" applyAlignment="1">
      <alignment horizontal="center" vertical="center" wrapText="1"/>
    </xf>
    <xf fontId="7" fillId="0" borderId="10" numFmtId="49" xfId="148" applyNumberFormat="1" applyFont="1" applyBorder="1" applyAlignment="1">
      <alignment horizontal="center" vertical="center"/>
    </xf>
    <xf fontId="7" fillId="0" borderId="10" numFmtId="2" xfId="148" applyNumberFormat="1" applyFont="1" applyBorder="1" applyAlignment="1">
      <alignment horizontal="left" vertical="center" wrapText="1"/>
    </xf>
    <xf fontId="7" fillId="0" borderId="10" numFmtId="2" xfId="148" applyNumberFormat="1" applyFont="1" applyBorder="1" applyAlignment="1">
      <alignment horizontal="center" vertical="center" wrapText="1"/>
    </xf>
    <xf fontId="7" fillId="0" borderId="10" numFmtId="43" xfId="0" applyNumberFormat="1" applyFont="1" applyBorder="1" applyAlignment="1">
      <alignment horizontal="center" vertical="center" wrapText="1"/>
    </xf>
    <xf fontId="7" fillId="0" borderId="10" numFmtId="1" xfId="0" applyNumberFormat="1" applyFont="1" applyBorder="1" applyAlignment="1">
      <alignment horizontal="center" vertical="center" wrapText="1"/>
    </xf>
    <xf fontId="7" fillId="0" borderId="10" numFmtId="169" xfId="0" applyNumberFormat="1" applyFont="1" applyBorder="1" applyAlignment="1">
      <alignment horizontal="center" vertical="center" wrapText="1"/>
    </xf>
    <xf fontId="7" fillId="0" borderId="10" numFmtId="17" xfId="0" applyNumberFormat="1" applyFont="1" applyBorder="1" applyAlignment="1">
      <alignment horizontal="center" vertical="center" wrapText="1"/>
    </xf>
    <xf fontId="7" fillId="0" borderId="10" numFmtId="168" xfId="0" applyNumberFormat="1" applyFont="1" applyBorder="1" applyAlignment="1">
      <alignment horizontal="center" vertical="center" wrapText="1"/>
    </xf>
    <xf fontId="7" fillId="0" borderId="10" numFmtId="0" xfId="148" applyFont="1" applyBorder="1" applyAlignment="1">
      <alignment horizontal="left" vertical="center" wrapText="1"/>
    </xf>
    <xf fontId="7" fillId="0" borderId="10" numFmtId="0" xfId="148" applyFont="1" applyBorder="1" applyAlignment="1">
      <alignment horizontal="center" vertical="center" wrapText="1"/>
    </xf>
    <xf fontId="7" fillId="29" borderId="10" numFmtId="168" xfId="0" applyNumberFormat="1" applyFont="1" applyFill="1" applyBorder="1" applyAlignment="1">
      <alignment horizontal="center" vertical="center" wrapText="1"/>
    </xf>
    <xf fontId="28" fillId="28" borderId="10" numFmtId="1" xfId="0" applyNumberFormat="1" applyFont="1" applyFill="1" applyBorder="1" applyAlignment="1">
      <alignment horizontal="center" vertical="center" wrapText="1"/>
    </xf>
    <xf fontId="28" fillId="28" borderId="10" numFmtId="17" xfId="0" applyNumberFormat="1" applyFont="1" applyFill="1" applyBorder="1" applyAlignment="1">
      <alignment horizontal="center" vertical="center" wrapText="1"/>
    </xf>
    <xf fontId="7" fillId="28" borderId="10" numFmtId="43" xfId="0" applyNumberFormat="1" applyFont="1" applyFill="1" applyBorder="1" applyAlignment="1">
      <alignment horizontal="center" vertical="center" wrapText="1"/>
    </xf>
    <xf fontId="7" fillId="28" borderId="10" numFmtId="0" xfId="0" applyFont="1" applyFill="1" applyBorder="1" applyAlignment="1">
      <alignment horizontal="center" vertical="center" wrapText="1"/>
    </xf>
    <xf fontId="28" fillId="0" borderId="10" numFmtId="17" xfId="0" applyNumberFormat="1" applyFont="1" applyBorder="1" applyAlignment="1">
      <alignment horizontal="center" vertical="center" wrapText="1"/>
    </xf>
    <xf fontId="7" fillId="30" borderId="10" numFmtId="49" xfId="148" applyNumberFormat="1" applyFont="1" applyFill="1" applyBorder="1" applyAlignment="1">
      <alignment horizontal="center" vertical="center"/>
    </xf>
    <xf fontId="7" fillId="30" borderId="10" numFmtId="2" xfId="148" applyNumberFormat="1" applyFont="1" applyFill="1" applyBorder="1" applyAlignment="1">
      <alignment horizontal="center" vertical="center" wrapText="1"/>
    </xf>
    <xf fontId="28" fillId="0" borderId="10" numFmtId="1" xfId="0" applyNumberFormat="1" applyFont="1" applyBorder="1" applyAlignment="1">
      <alignment horizontal="center" vertical="center" wrapText="1"/>
    </xf>
    <xf fontId="7" fillId="30" borderId="10" numFmtId="0" xfId="148" applyFont="1" applyFill="1" applyBorder="1" applyAlignment="1">
      <alignment horizontal="center" vertical="center" wrapText="1"/>
    </xf>
    <xf fontId="28" fillId="0" borderId="10" numFmtId="0" xfId="148" applyFont="1" applyBorder="1" applyAlignment="1">
      <alignment horizontal="center" vertical="center"/>
    </xf>
    <xf fontId="28" fillId="28" borderId="10" numFmtId="0" xfId="148" applyFont="1" applyFill="1" applyBorder="1" applyAlignment="1">
      <alignment horizontal="center" wrapText="1"/>
    </xf>
    <xf fontId="7" fillId="0" borderId="10" numFmtId="2" xfId="0" applyNumberFormat="1" applyFont="1" applyBorder="1" applyAlignment="1">
      <alignment horizontal="center" vertical="center" wrapText="1"/>
    </xf>
    <xf fontId="7" fillId="0" borderId="0" numFmtId="0" xfId="0" applyFont="1" applyAlignment="1">
      <alignment wrapText="1"/>
    </xf>
    <xf fontId="25" fillId="0" borderId="0" numFmtId="0" xfId="0" applyFont="1"/>
    <xf fontId="28" fillId="0" borderId="0" numFmtId="1" xfId="0" applyNumberFormat="1" applyFont="1" applyAlignment="1">
      <alignment vertical="top"/>
    </xf>
    <xf fontId="7" fillId="0" borderId="10" numFmtId="0" xfId="0" applyFont="1" applyBorder="1" applyAlignment="1">
      <alignment horizontal="center" vertical="center"/>
    </xf>
    <xf fontId="7" fillId="0" borderId="10" numFmtId="0" xfId="41" applyFont="1" applyBorder="1" applyAlignment="1">
      <alignment horizontal="center" textRotation="90" vertical="center" wrapText="1"/>
    </xf>
    <xf fontId="28" fillId="25" borderId="10" numFmtId="0" xfId="148" applyFont="1" applyFill="1" applyBorder="1" applyAlignment="1">
      <alignment horizontal="center" vertical="center"/>
    </xf>
    <xf fontId="28" fillId="25" borderId="10" numFmtId="0" xfId="0" applyFont="1" applyFill="1" applyBorder="1" applyAlignment="1">
      <alignment horizontal="center" vertical="center"/>
    </xf>
    <xf fontId="28" fillId="25" borderId="10" numFmtId="169" xfId="0" applyNumberFormat="1" applyFont="1" applyFill="1" applyBorder="1" applyAlignment="1">
      <alignment horizontal="center" vertical="center"/>
    </xf>
    <xf fontId="28" fillId="26" borderId="10" numFmtId="0" xfId="148" applyFont="1" applyFill="1" applyBorder="1" applyAlignment="1">
      <alignment horizontal="center" vertical="center"/>
    </xf>
    <xf fontId="28" fillId="26" borderId="10" numFmtId="0" xfId="0" applyFont="1" applyFill="1" applyBorder="1" applyAlignment="1">
      <alignment horizontal="center" vertical="center"/>
    </xf>
    <xf fontId="28" fillId="26" borderId="10" numFmtId="169" xfId="0" applyNumberFormat="1" applyFont="1" applyFill="1" applyBorder="1" applyAlignment="1">
      <alignment horizontal="center" vertical="center"/>
    </xf>
    <xf fontId="28" fillId="27" borderId="10" numFmtId="0" xfId="148" applyFont="1" applyFill="1" applyBorder="1" applyAlignment="1">
      <alignment horizontal="center" vertical="center"/>
    </xf>
    <xf fontId="28" fillId="27" borderId="10" numFmtId="0" xfId="0" applyFont="1" applyFill="1" applyBorder="1" applyAlignment="1">
      <alignment horizontal="center" vertical="center"/>
    </xf>
    <xf fontId="28" fillId="27" borderId="10" numFmtId="169" xfId="0" applyNumberFormat="1" applyFont="1" applyFill="1" applyBorder="1" applyAlignment="1">
      <alignment horizontal="center" vertical="center"/>
    </xf>
    <xf fontId="28" fillId="0" borderId="10" numFmtId="0" xfId="0" applyFont="1" applyBorder="1" applyAlignment="1">
      <alignment horizontal="center" vertical="center"/>
    </xf>
    <xf fontId="28" fillId="0" borderId="10" numFmtId="169" xfId="0" applyNumberFormat="1" applyFont="1" applyBorder="1" applyAlignment="1">
      <alignment horizontal="center" vertical="center"/>
    </xf>
    <xf fontId="28" fillId="28" borderId="10" numFmtId="0" xfId="148" applyFont="1" applyFill="1" applyBorder="1" applyAlignment="1">
      <alignment horizontal="center" vertical="center"/>
    </xf>
    <xf fontId="28" fillId="28" borderId="10" numFmtId="0" xfId="0" applyFont="1" applyFill="1" applyBorder="1" applyAlignment="1">
      <alignment horizontal="center" vertical="center"/>
    </xf>
    <xf fontId="28" fillId="28" borderId="10" numFmtId="169" xfId="0" applyNumberFormat="1" applyFont="1" applyFill="1" applyBorder="1" applyAlignment="1">
      <alignment horizontal="center" vertical="center"/>
    </xf>
    <xf fontId="7" fillId="0" borderId="10" numFmtId="2" xfId="148" applyNumberFormat="1" applyFont="1" applyBorder="1" applyAlignment="1">
      <alignment horizontal="center" vertical="center"/>
    </xf>
    <xf fontId="7" fillId="0" borderId="10" numFmtId="43" xfId="0" applyNumberFormat="1" applyFont="1" applyBorder="1" applyAlignment="1">
      <alignment horizontal="center" vertical="center"/>
    </xf>
    <xf fontId="7" fillId="0" borderId="10" numFmtId="1" xfId="0" applyNumberFormat="1" applyFont="1" applyBorder="1" applyAlignment="1">
      <alignment horizontal="center" vertical="center"/>
    </xf>
    <xf fontId="7" fillId="0" borderId="10" numFmtId="169" xfId="0" applyNumberFormat="1" applyFont="1" applyBorder="1" applyAlignment="1">
      <alignment horizontal="center" vertical="center"/>
    </xf>
    <xf fontId="7" fillId="0" borderId="10" numFmtId="0" xfId="148" applyFont="1" applyBorder="1" applyAlignment="1">
      <alignment horizontal="center" vertical="center"/>
    </xf>
    <xf fontId="7" fillId="0" borderId="10" numFmtId="0" xfId="148" applyFont="1" applyBorder="1" applyAlignment="1">
      <alignment horizontal="center" wrapText="1"/>
    </xf>
    <xf fontId="7" fillId="0" borderId="10" numFmtId="2" xfId="148" applyNumberFormat="1" applyFont="1" applyBorder="1" applyAlignment="1">
      <alignment horizontal="center" wrapText="1"/>
    </xf>
    <xf fontId="0" fillId="0" borderId="0" numFmtId="0" xfId="0"/>
    <xf fontId="29" fillId="0" borderId="0" numFmtId="0" xfId="148" applyFont="1"/>
    <xf fontId="0" fillId="24" borderId="0" numFmtId="0" xfId="0" applyFill="1" applyAlignment="1">
      <alignment horizontal="right"/>
    </xf>
    <xf fontId="30" fillId="0" borderId="0" numFmtId="0" xfId="148" applyFont="1" applyAlignment="1">
      <alignment horizontal="center" vertical="center" wrapText="1"/>
    </xf>
    <xf fontId="31" fillId="0" borderId="0" numFmtId="0" xfId="148" applyFont="1"/>
    <xf fontId="0" fillId="0" borderId="0" numFmtId="0" xfId="0"/>
    <xf fontId="32" fillId="0" borderId="0" numFmtId="0" xfId="148" applyFont="1" applyAlignment="1">
      <alignment horizontal="center"/>
    </xf>
    <xf fontId="33" fillId="0" borderId="0" numFmtId="0" xfId="148" applyFont="1" applyAlignment="1">
      <alignment horizontal="center" vertical="center"/>
    </xf>
    <xf fontId="31" fillId="0" borderId="0" numFmtId="0" xfId="148" applyFont="1" applyAlignment="1">
      <alignment horizontal="center" vertical="top"/>
    </xf>
    <xf fontId="31" fillId="0" borderId="0" numFmtId="0" xfId="148" applyFont="1" applyAlignment="1">
      <alignment horizontal="center" vertical="center"/>
    </xf>
    <xf fontId="31" fillId="0" borderId="10" numFmtId="0" xfId="148" applyFont="1" applyBorder="1" applyAlignment="1">
      <alignment horizontal="center" vertical="center" wrapText="1"/>
    </xf>
    <xf fontId="29" fillId="0" borderId="10" numFmtId="0" xfId="148" applyFont="1" applyBorder="1" applyAlignment="1">
      <alignment horizontal="center" textRotation="90" vertical="center" wrapText="1"/>
    </xf>
    <xf fontId="31" fillId="0" borderId="10" numFmtId="0" xfId="148" applyFont="1" applyBorder="1" applyAlignment="1">
      <alignment horizontal="center" vertical="center"/>
    </xf>
    <xf fontId="31" fillId="0" borderId="10" numFmtId="0" xfId="148" applyFont="1" applyBorder="1" applyAlignment="1">
      <alignment horizontal="center"/>
    </xf>
    <xf fontId="31" fillId="0" borderId="10" numFmtId="49" xfId="148" applyNumberFormat="1" applyFont="1" applyBorder="1" applyAlignment="1">
      <alignment horizontal="center"/>
    </xf>
    <xf fontId="30" fillId="25" borderId="10" numFmtId="49" xfId="148" applyNumberFormat="1" applyFont="1" applyFill="1" applyBorder="1" applyAlignment="1">
      <alignment horizontal="center" vertical="center"/>
    </xf>
    <xf fontId="30" fillId="25" borderId="10" numFmtId="0" xfId="148" applyFont="1" applyFill="1" applyBorder="1" applyAlignment="1">
      <alignment horizontal="center" vertical="center" wrapText="1"/>
    </xf>
    <xf fontId="28" fillId="25" borderId="10" numFmtId="49" xfId="148" applyNumberFormat="1" applyFont="1" applyFill="1" applyBorder="1" applyAlignment="1">
      <alignment horizontal="center" vertical="center" wrapText="1"/>
    </xf>
    <xf fontId="28" fillId="25" borderId="10" numFmtId="170" xfId="148" applyNumberFormat="1" applyFont="1" applyFill="1" applyBorder="1" applyAlignment="1">
      <alignment horizontal="center" vertical="center" wrapText="1"/>
    </xf>
    <xf fontId="31" fillId="0" borderId="10" numFmtId="49" xfId="148" applyNumberFormat="1" applyFont="1" applyBorder="1" applyAlignment="1">
      <alignment horizontal="center" vertical="center"/>
    </xf>
    <xf fontId="28" fillId="0" borderId="10" numFmtId="49" xfId="148" applyNumberFormat="1" applyFont="1" applyBorder="1" applyAlignment="1">
      <alignment horizontal="center" vertical="center" wrapText="1"/>
    </xf>
    <xf fontId="28" fillId="29" borderId="10" numFmtId="49" xfId="148" applyNumberFormat="1" applyFont="1" applyFill="1" applyBorder="1" applyAlignment="1">
      <alignment horizontal="center" vertical="center" wrapText="1"/>
    </xf>
    <xf fontId="28" fillId="0" borderId="10" numFmtId="164" xfId="148" applyNumberFormat="1" applyFont="1" applyBorder="1" applyAlignment="1">
      <alignment horizontal="center" vertical="center" wrapText="1"/>
    </xf>
    <xf fontId="7" fillId="0" borderId="10" numFmtId="49" xfId="148" applyNumberFormat="1" applyFont="1" applyBorder="1" applyAlignment="1">
      <alignment horizontal="center" vertical="center" wrapText="1"/>
    </xf>
    <xf fontId="28" fillId="0" borderId="10" numFmtId="170" xfId="148" applyNumberFormat="1" applyFont="1" applyBorder="1" applyAlignment="1">
      <alignment horizontal="center" vertical="center" wrapText="1"/>
    </xf>
    <xf fontId="31" fillId="0" borderId="10" numFmtId="0" xfId="148" applyFont="1" applyBorder="1" applyAlignment="1">
      <alignment horizontal="center" wrapText="1"/>
    </xf>
    <xf fontId="30" fillId="26" borderId="10" numFmtId="49" xfId="148" applyNumberFormat="1" applyFont="1" applyFill="1" applyBorder="1" applyAlignment="1">
      <alignment horizontal="center" vertical="center"/>
    </xf>
    <xf fontId="30" fillId="26" borderId="10" numFmtId="0" xfId="148" applyFont="1" applyFill="1" applyBorder="1" applyAlignment="1">
      <alignment horizontal="center" wrapText="1"/>
    </xf>
    <xf fontId="28" fillId="26" borderId="10" numFmtId="49" xfId="148" applyNumberFormat="1" applyFont="1" applyFill="1" applyBorder="1" applyAlignment="1">
      <alignment horizontal="center" vertical="center" wrapText="1"/>
    </xf>
    <xf fontId="28" fillId="26" borderId="10" numFmtId="170" xfId="148" applyNumberFormat="1" applyFont="1" applyFill="1" applyBorder="1" applyAlignment="1">
      <alignment horizontal="center" vertical="center" wrapText="1"/>
    </xf>
    <xf fontId="30" fillId="27" borderId="10" numFmtId="49" xfId="148" applyNumberFormat="1" applyFont="1" applyFill="1" applyBorder="1" applyAlignment="1">
      <alignment horizontal="center" vertical="center"/>
    </xf>
    <xf fontId="30" fillId="27" borderId="10" numFmtId="0" xfId="148" applyFont="1" applyFill="1" applyBorder="1" applyAlignment="1">
      <alignment horizontal="center" vertical="center" wrapText="1"/>
    </xf>
    <xf fontId="28" fillId="27" borderId="10" numFmtId="49" xfId="148" applyNumberFormat="1" applyFont="1" applyFill="1" applyBorder="1" applyAlignment="1">
      <alignment horizontal="center" vertical="center" wrapText="1"/>
    </xf>
    <xf fontId="28" fillId="27" borderId="10" numFmtId="170" xfId="148" applyNumberFormat="1" applyFont="1" applyFill="1" applyBorder="1" applyAlignment="1">
      <alignment horizontal="center" vertical="center" wrapText="1"/>
    </xf>
    <xf fontId="30" fillId="0" borderId="10" numFmtId="49" xfId="148" applyNumberFormat="1" applyFont="1" applyBorder="1" applyAlignment="1">
      <alignment horizontal="center" vertical="center"/>
    </xf>
    <xf fontId="30" fillId="0" borderId="10" numFmtId="0" xfId="148" applyFont="1" applyBorder="1" applyAlignment="1">
      <alignment horizontal="center" vertical="center" wrapText="1"/>
    </xf>
    <xf fontId="31" fillId="30" borderId="10" numFmtId="49" xfId="148" applyNumberFormat="1" applyFont="1" applyFill="1" applyBorder="1" applyAlignment="1">
      <alignment horizontal="center" vertical="center"/>
    </xf>
    <xf fontId="31" fillId="30" borderId="10" numFmtId="0" xfId="148" applyFont="1" applyFill="1" applyBorder="1" applyAlignment="1">
      <alignment horizontal="center" vertical="center" wrapText="1"/>
    </xf>
    <xf fontId="28" fillId="30" borderId="10" numFmtId="170" xfId="148" applyNumberFormat="1" applyFont="1" applyFill="1" applyBorder="1" applyAlignment="1">
      <alignment horizontal="center" vertical="center" wrapText="1"/>
    </xf>
    <xf fontId="30" fillId="30" borderId="10" numFmtId="49" xfId="148" applyNumberFormat="1" applyFont="1" applyFill="1" applyBorder="1" applyAlignment="1">
      <alignment horizontal="center" vertical="center"/>
    </xf>
    <xf fontId="30" fillId="30" borderId="10" numFmtId="0" xfId="148" applyFont="1" applyFill="1" applyBorder="1" applyAlignment="1">
      <alignment horizontal="center" vertical="center" wrapText="1"/>
    </xf>
    <xf fontId="30" fillId="0" borderId="10" numFmtId="0" xfId="148" applyFont="1" applyBorder="1" applyAlignment="1">
      <alignment horizontal="center" wrapText="1"/>
    </xf>
    <xf fontId="30" fillId="28" borderId="10" numFmtId="49" xfId="148" applyNumberFormat="1" applyFont="1" applyFill="1" applyBorder="1" applyAlignment="1">
      <alignment horizontal="center" vertical="center"/>
    </xf>
    <xf fontId="30" fillId="28" borderId="10" numFmtId="0" xfId="148" applyFont="1" applyFill="1" applyBorder="1" applyAlignment="1">
      <alignment horizontal="center" wrapText="1"/>
    </xf>
    <xf fontId="28" fillId="28" borderId="10" numFmtId="49" xfId="148" applyNumberFormat="1" applyFont="1" applyFill="1" applyBorder="1" applyAlignment="1">
      <alignment horizontal="center" vertical="center" wrapText="1"/>
    </xf>
    <xf fontId="28" fillId="28" borderId="10" numFmtId="170" xfId="148" applyNumberFormat="1" applyFont="1" applyFill="1" applyBorder="1" applyAlignment="1">
      <alignment horizontal="center" vertical="center" wrapText="1"/>
    </xf>
    <xf fontId="7" fillId="0" borderId="10" numFmtId="170" xfId="148" applyNumberFormat="1" applyFont="1" applyBorder="1" applyAlignment="1">
      <alignment horizontal="center" vertical="center" wrapText="1"/>
    </xf>
    <xf fontId="27" fillId="0" borderId="0" numFmtId="0" xfId="148" applyFont="1"/>
    <xf fontId="28" fillId="0" borderId="0" numFmtId="0" xfId="148" applyFont="1" applyAlignment="1">
      <alignment horizontal="center" vertical="center" wrapText="1"/>
    </xf>
    <xf fontId="7" fillId="0" borderId="0" numFmtId="0" xfId="148" applyFont="1"/>
    <xf fontId="25" fillId="0" borderId="0" numFmtId="0" xfId="148" applyFont="1" applyAlignment="1">
      <alignment horizontal="center"/>
    </xf>
    <xf fontId="7" fillId="0" borderId="0" numFmtId="0" xfId="148" applyFont="1" applyAlignment="1">
      <alignment horizontal="center" vertical="center"/>
    </xf>
    <xf fontId="27" fillId="0" borderId="0" numFmtId="49" xfId="148" applyNumberFormat="1" applyFont="1"/>
    <xf fontId="27" fillId="0" borderId="10" numFmtId="0" xfId="148" applyFont="1" applyBorder="1" applyAlignment="1">
      <alignment horizontal="center" textRotation="90" vertical="center" wrapText="1"/>
    </xf>
    <xf fontId="7" fillId="0" borderId="10" numFmtId="0" xfId="148" applyFont="1" applyBorder="1" applyAlignment="1">
      <alignment horizontal="center"/>
    </xf>
    <xf fontId="7" fillId="0" borderId="10" numFmtId="49" xfId="148" applyNumberFormat="1" applyFont="1" applyBorder="1" applyAlignment="1">
      <alignment horizontal="center"/>
    </xf>
    <xf fontId="28" fillId="25" borderId="10" numFmtId="43" xfId="148" applyNumberFormat="1" applyFont="1" applyFill="1" applyBorder="1" applyAlignment="1">
      <alignment horizontal="center" vertical="center"/>
    </xf>
    <xf fontId="28" fillId="25" borderId="10" numFmtId="170" xfId="148" applyNumberFormat="1" applyFont="1" applyFill="1" applyBorder="1" applyAlignment="1">
      <alignment horizontal="center" vertical="center"/>
    </xf>
    <xf fontId="7" fillId="30" borderId="10" numFmtId="0" xfId="148" applyFont="1" applyFill="1" applyBorder="1" applyAlignment="1">
      <alignment horizontal="center" vertical="center"/>
    </xf>
    <xf fontId="28" fillId="0" borderId="10" numFmtId="43" xfId="148" applyNumberFormat="1" applyFont="1" applyBorder="1" applyAlignment="1">
      <alignment horizontal="center" vertical="center"/>
    </xf>
    <xf fontId="7" fillId="0" borderId="10" numFmtId="43" xfId="148" applyNumberFormat="1" applyFont="1" applyBorder="1" applyAlignment="1">
      <alignment horizontal="center" vertical="center"/>
    </xf>
    <xf fontId="28" fillId="0" borderId="10" numFmtId="170" xfId="148" applyNumberFormat="1" applyFont="1" applyBorder="1" applyAlignment="1">
      <alignment horizontal="center" vertical="center"/>
    </xf>
    <xf fontId="28" fillId="26" borderId="10" numFmtId="43" xfId="148" applyNumberFormat="1" applyFont="1" applyFill="1" applyBorder="1" applyAlignment="1">
      <alignment horizontal="center" vertical="center"/>
    </xf>
    <xf fontId="28" fillId="26" borderId="10" numFmtId="170" xfId="148" applyNumberFormat="1" applyFont="1" applyFill="1" applyBorder="1" applyAlignment="1">
      <alignment horizontal="center" vertical="center"/>
    </xf>
    <xf fontId="28" fillId="27" borderId="10" numFmtId="43" xfId="148" applyNumberFormat="1" applyFont="1" applyFill="1" applyBorder="1" applyAlignment="1">
      <alignment horizontal="center" vertical="center"/>
    </xf>
    <xf fontId="28" fillId="27" borderId="10" numFmtId="170" xfId="148" applyNumberFormat="1" applyFont="1" applyFill="1" applyBorder="1" applyAlignment="1">
      <alignment horizontal="center" vertical="center"/>
    </xf>
    <xf fontId="28" fillId="28" borderId="10" numFmtId="43" xfId="148" applyNumberFormat="1" applyFont="1" applyFill="1" applyBorder="1" applyAlignment="1">
      <alignment horizontal="center" vertical="center"/>
    </xf>
    <xf fontId="28" fillId="28" borderId="10" numFmtId="170" xfId="148" applyNumberFormat="1" applyFont="1" applyFill="1" applyBorder="1" applyAlignment="1">
      <alignment horizontal="center" vertical="center"/>
    </xf>
    <xf fontId="7" fillId="0" borderId="0" numFmtId="2" xfId="0" applyNumberFormat="1" applyFont="1"/>
    <xf fontId="7" fillId="0" borderId="10" numFmtId="170" xfId="148" applyNumberFormat="1" applyFont="1" applyBorder="1" applyAlignment="1">
      <alignment horizontal="center" vertical="center"/>
    </xf>
    <xf fontId="28" fillId="0" borderId="10" numFmtId="0" xfId="148" applyFont="1" applyBorder="1" applyAlignment="1">
      <alignment horizontal="center" wrapText="1"/>
    </xf>
    <xf fontId="28" fillId="25" borderId="10" numFmtId="171" xfId="148" applyNumberFormat="1" applyFont="1" applyFill="1" applyBorder="1" applyAlignment="1">
      <alignment horizontal="center" vertical="center" wrapText="1"/>
    </xf>
    <xf fontId="28" fillId="25" borderId="10" numFmtId="43" xfId="148" applyNumberFormat="1" applyFont="1" applyFill="1" applyBorder="1" applyAlignment="1">
      <alignment horizontal="center" vertical="center" wrapText="1"/>
    </xf>
    <xf fontId="28" fillId="25" borderId="10" numFmtId="168" xfId="148" applyNumberFormat="1" applyFont="1" applyFill="1" applyBorder="1" applyAlignment="1">
      <alignment horizontal="center" vertical="center" wrapText="1"/>
    </xf>
    <xf fontId="28" fillId="31" borderId="10" numFmtId="171" xfId="148" applyNumberFormat="1" applyFont="1" applyFill="1" applyBorder="1" applyAlignment="1">
      <alignment horizontal="center" vertical="center" wrapText="1"/>
    </xf>
    <xf fontId="28" fillId="31" borderId="10" numFmtId="43" xfId="148" applyNumberFormat="1" applyFont="1" applyFill="1" applyBorder="1" applyAlignment="1">
      <alignment horizontal="center" vertical="center" wrapText="1"/>
    </xf>
    <xf fontId="28" fillId="0" borderId="10" numFmtId="43" xfId="148" applyNumberFormat="1" applyFont="1" applyBorder="1" applyAlignment="1">
      <alignment horizontal="center" vertical="center" wrapText="1"/>
    </xf>
    <xf fontId="7" fillId="0" borderId="10" numFmtId="43" xfId="148" applyNumberFormat="1" applyFont="1" applyBorder="1" applyAlignment="1">
      <alignment horizontal="center" vertical="center" wrapText="1"/>
    </xf>
    <xf fontId="7" fillId="0" borderId="10" numFmtId="168" xfId="148" applyNumberFormat="1" applyFont="1" applyBorder="1" applyAlignment="1">
      <alignment horizontal="center" vertical="center" wrapText="1"/>
    </xf>
    <xf fontId="28" fillId="26" borderId="10" numFmtId="171" xfId="148" applyNumberFormat="1" applyFont="1" applyFill="1" applyBorder="1" applyAlignment="1">
      <alignment horizontal="center" vertical="center" wrapText="1"/>
    </xf>
    <xf fontId="28" fillId="26" borderId="10" numFmtId="43" xfId="148" applyNumberFormat="1" applyFont="1" applyFill="1" applyBorder="1" applyAlignment="1">
      <alignment horizontal="center" vertical="center" wrapText="1"/>
    </xf>
    <xf fontId="28" fillId="26" borderId="10" numFmtId="168" xfId="148" applyNumberFormat="1" applyFont="1" applyFill="1" applyBorder="1" applyAlignment="1">
      <alignment horizontal="center" vertical="center" wrapText="1"/>
    </xf>
    <xf fontId="28" fillId="27" borderId="10" numFmtId="171" xfId="148" applyNumberFormat="1" applyFont="1" applyFill="1" applyBorder="1" applyAlignment="1">
      <alignment horizontal="center" vertical="center" wrapText="1"/>
    </xf>
    <xf fontId="28" fillId="27" borderId="10" numFmtId="43" xfId="148" applyNumberFormat="1" applyFont="1" applyFill="1" applyBorder="1" applyAlignment="1">
      <alignment horizontal="center" vertical="center" wrapText="1"/>
    </xf>
    <xf fontId="28" fillId="27" borderId="10" numFmtId="168" xfId="148" applyNumberFormat="1" applyFont="1" applyFill="1" applyBorder="1" applyAlignment="1">
      <alignment horizontal="center" vertical="center" wrapText="1"/>
    </xf>
    <xf fontId="28" fillId="0" borderId="10" numFmtId="171" xfId="148" applyNumberFormat="1" applyFont="1" applyBorder="1" applyAlignment="1">
      <alignment horizontal="center" vertical="center" wrapText="1"/>
    </xf>
    <xf fontId="28" fillId="28" borderId="10" numFmtId="171" xfId="148" applyNumberFormat="1" applyFont="1" applyFill="1" applyBorder="1" applyAlignment="1">
      <alignment horizontal="center" vertical="center" wrapText="1"/>
    </xf>
    <xf fontId="28" fillId="28" borderId="10" numFmtId="43" xfId="148" applyNumberFormat="1" applyFont="1" applyFill="1" applyBorder="1" applyAlignment="1">
      <alignment horizontal="center" vertical="center" wrapText="1"/>
    </xf>
    <xf fontId="28" fillId="28" borderId="10" numFmtId="168" xfId="148" applyNumberFormat="1" applyFont="1" applyFill="1" applyBorder="1" applyAlignment="1">
      <alignment horizontal="center" vertical="center" wrapText="1"/>
    </xf>
    <xf fontId="7" fillId="0" borderId="10" numFmtId="171" xfId="148" applyNumberFormat="1" applyFont="1" applyBorder="1" applyAlignment="1">
      <alignment horizontal="center" vertical="center" wrapText="1"/>
    </xf>
    <xf fontId="7" fillId="31" borderId="0" numFmtId="0" xfId="0" applyFont="1" applyFill="1"/>
    <xf fontId="7" fillId="31" borderId="10" numFmtId="49" xfId="148" applyNumberFormat="1" applyFont="1" applyFill="1" applyBorder="1" applyAlignment="1">
      <alignment horizontal="center" vertical="center"/>
    </xf>
    <xf fontId="7" fillId="31" borderId="10" numFmtId="2" xfId="148" applyNumberFormat="1" applyFont="1" applyFill="1" applyBorder="1" applyAlignment="1">
      <alignment horizontal="center" vertical="center" wrapText="1"/>
    </xf>
    <xf fontId="7" fillId="31" borderId="10" numFmtId="43" xfId="148" applyNumberFormat="1" applyFont="1" applyFill="1" applyBorder="1" applyAlignment="1">
      <alignment horizontal="center" vertical="center" wrapText="1"/>
    </xf>
    <xf fontId="7" fillId="31" borderId="10" numFmtId="168" xfId="148" applyNumberFormat="1" applyFont="1" applyFill="1" applyBorder="1" applyAlignment="1">
      <alignment horizontal="center" vertical="center" wrapText="1"/>
    </xf>
    <xf fontId="7" fillId="0" borderId="0" numFmtId="168" xfId="0" applyNumberFormat="1" applyFont="1"/>
    <xf fontId="28" fillId="25" borderId="10" numFmtId="169" xfId="148" applyNumberFormat="1" applyFont="1" applyFill="1" applyBorder="1" applyAlignment="1">
      <alignment horizontal="center" vertical="center" wrapText="1"/>
    </xf>
    <xf fontId="28" fillId="0" borderId="10" numFmtId="169" xfId="148" applyNumberFormat="1" applyFont="1" applyBorder="1" applyAlignment="1">
      <alignment horizontal="center" vertical="center" wrapText="1"/>
    </xf>
    <xf fontId="7" fillId="0" borderId="10" numFmtId="169" xfId="148" applyNumberFormat="1" applyFont="1" applyBorder="1" applyAlignment="1">
      <alignment horizontal="center" vertical="center" wrapText="1"/>
    </xf>
    <xf fontId="28" fillId="26" borderId="10" numFmtId="169" xfId="148" applyNumberFormat="1" applyFont="1" applyFill="1" applyBorder="1" applyAlignment="1">
      <alignment horizontal="center" vertical="center" wrapText="1"/>
    </xf>
    <xf fontId="28" fillId="27" borderId="10" numFmtId="169" xfId="148" applyNumberFormat="1" applyFont="1" applyFill="1" applyBorder="1" applyAlignment="1">
      <alignment horizontal="center" vertical="center" wrapText="1"/>
    </xf>
    <xf fontId="28" fillId="28" borderId="10" numFmtId="169" xfId="148" applyNumberFormat="1" applyFont="1" applyFill="1" applyBorder="1" applyAlignment="1">
      <alignment horizontal="center" vertical="center" wrapText="1"/>
    </xf>
    <xf fontId="28" fillId="30" borderId="10" numFmtId="49" xfId="148" applyNumberFormat="1" applyFont="1" applyFill="1" applyBorder="1" applyAlignment="1">
      <alignment horizontal="center" vertical="center"/>
    </xf>
    <xf fontId="28" fillId="30" borderId="10" numFmtId="0" xfId="148" applyFont="1" applyFill="1" applyBorder="1" applyAlignment="1">
      <alignment horizontal="center" vertical="center" wrapText="1"/>
    </xf>
    <xf fontId="28" fillId="25" borderId="10" numFmtId="164" xfId="148" applyNumberFormat="1" applyFont="1" applyFill="1" applyBorder="1" applyAlignment="1">
      <alignment horizontal="center" vertical="center" wrapText="1"/>
    </xf>
    <xf fontId="7" fillId="0" borderId="0" numFmtId="169" xfId="0" applyNumberFormat="1" applyFont="1"/>
    <xf fontId="7" fillId="0" borderId="10" numFmtId="164" xfId="148" applyNumberFormat="1" applyFont="1" applyBorder="1" applyAlignment="1">
      <alignment horizontal="center" vertical="center" wrapText="1"/>
    </xf>
    <xf fontId="28" fillId="0" borderId="10" numFmtId="172" xfId="148" applyNumberFormat="1" applyFont="1" applyBorder="1" applyAlignment="1">
      <alignment horizontal="center" vertical="center" wrapText="1"/>
    </xf>
    <xf fontId="28" fillId="26" borderId="10" numFmtId="164" xfId="148" applyNumberFormat="1" applyFont="1" applyFill="1" applyBorder="1" applyAlignment="1">
      <alignment horizontal="center" vertical="center" wrapText="1"/>
    </xf>
    <xf fontId="7" fillId="0" borderId="0" numFmtId="173" xfId="0" applyNumberFormat="1" applyFont="1"/>
    <xf fontId="28" fillId="27" borderId="10" numFmtId="164" xfId="148" applyNumberFormat="1" applyFont="1" applyFill="1" applyBorder="1" applyAlignment="1">
      <alignment horizontal="center" vertical="center" wrapText="1"/>
    </xf>
    <xf fontId="28" fillId="28" borderId="10" numFmtId="164" xfId="148" applyNumberFormat="1" applyFont="1" applyFill="1" applyBorder="1" applyAlignment="1">
      <alignment horizontal="center" vertical="center" wrapText="1"/>
    </xf>
    <xf fontId="28" fillId="28" borderId="10" numFmtId="172" xfId="148" applyNumberFormat="1" applyFont="1" applyFill="1" applyBorder="1" applyAlignment="1">
      <alignment vertical="center" wrapText="1"/>
    </xf>
    <xf fontId="7" fillId="30" borderId="10" numFmtId="2" xfId="148" applyNumberFormat="1" applyFont="1" applyFill="1" applyBorder="1" applyAlignment="1">
      <alignment horizontal="center" vertical="center"/>
    </xf>
    <xf fontId="7" fillId="0" borderId="10" numFmtId="172" xfId="148" applyNumberFormat="1" applyFont="1" applyBorder="1" applyAlignment="1">
      <alignment horizontal="center" vertical="center" wrapText="1"/>
    </xf>
    <xf fontId="28" fillId="0" borderId="10" numFmtId="164" xfId="148" applyNumberFormat="1" applyFont="1" applyBorder="1" applyAlignment="1">
      <alignment horizontal="center" vertical="center"/>
    </xf>
    <xf fontId="28" fillId="28" borderId="10" numFmtId="4" xfId="148" applyNumberFormat="1" applyFont="1" applyFill="1" applyBorder="1" applyAlignment="1">
      <alignment horizontal="center" vertical="center" wrapText="1"/>
    </xf>
    <xf fontId="28" fillId="30" borderId="10" numFmtId="0" xfId="148" applyFont="1" applyFill="1" applyBorder="1" applyAlignment="1">
      <alignment horizontal="center" vertical="center"/>
    </xf>
    <xf fontId="7" fillId="0" borderId="10" numFmtId="164" xfId="148" applyNumberFormat="1" applyFont="1" applyBorder="1" applyAlignment="1">
      <alignment horizontal="center" vertical="center"/>
    </xf>
    <xf fontId="7" fillId="28" borderId="10" numFmtId="0" xfId="148" applyFont="1" applyFill="1" applyBorder="1" applyAlignment="1">
      <alignment horizontal="center" vertical="center"/>
    </xf>
    <xf fontId="28" fillId="28" borderId="10" numFmtId="164" xfId="148" applyNumberFormat="1" applyFont="1" applyFill="1" applyBorder="1" applyAlignment="1">
      <alignment horizontal="center" vertical="center"/>
    </xf>
    <xf fontId="28" fillId="28" borderId="10" numFmtId="4" xfId="148" applyNumberFormat="1" applyFont="1" applyFill="1" applyBorder="1" applyAlignment="1">
      <alignment horizontal="center" vertical="center"/>
    </xf>
    <xf fontId="7" fillId="0" borderId="10" numFmtId="4" xfId="148" applyNumberFormat="1" applyFont="1" applyBorder="1" applyAlignment="1">
      <alignment horizontal="center" vertical="center" wrapText="1"/>
    </xf>
    <xf fontId="7" fillId="0" borderId="0" numFmtId="170" xfId="0" applyNumberFormat="1" applyFont="1"/>
    <xf fontId="7" fillId="29" borderId="0" numFmtId="0" xfId="0" applyFont="1" applyFill="1"/>
    <xf fontId="7" fillId="30" borderId="0" numFmtId="0" xfId="0" applyFont="1" applyFill="1"/>
    <xf fontId="7" fillId="30" borderId="0" numFmtId="170" xfId="0" applyNumberFormat="1" applyFont="1" applyFill="1"/>
    <xf fontId="28" fillId="30" borderId="0" numFmtId="0" xfId="0" applyFont="1" applyFill="1" applyAlignment="1">
      <alignment horizontal="center"/>
    </xf>
    <xf fontId="25" fillId="30" borderId="0" numFmtId="0" xfId="148" applyFont="1" applyFill="1" applyAlignment="1">
      <alignment vertical="center"/>
    </xf>
    <xf fontId="7" fillId="30" borderId="0" numFmtId="0" xfId="148" applyFont="1" applyFill="1" applyAlignment="1">
      <alignment horizontal="center" vertical="top"/>
    </xf>
    <xf fontId="7" fillId="30" borderId="0" numFmtId="0" xfId="148" applyFont="1" applyFill="1" applyAlignment="1">
      <alignment vertical="top"/>
    </xf>
    <xf fontId="28" fillId="30" borderId="0" numFmtId="0" xfId="0" applyFont="1" applyFill="1"/>
    <xf fontId="28" fillId="30" borderId="0" numFmtId="0" xfId="45" applyFont="1" applyFill="1"/>
    <xf fontId="7" fillId="30" borderId="0" numFmtId="0" xfId="0" applyFont="1" applyFill="1" applyAlignment="1">
      <alignment horizontal="right"/>
    </xf>
    <xf fontId="26" fillId="30" borderId="0" numFmtId="0" xfId="0" applyFont="1" applyFill="1" applyAlignment="1">
      <alignment vertical="center"/>
    </xf>
    <xf fontId="26" fillId="30" borderId="0" numFmtId="0" xfId="0" applyFont="1" applyFill="1"/>
    <xf fontId="7" fillId="30" borderId="0" numFmtId="0" xfId="0" applyFont="1" applyFill="1" applyAlignment="1">
      <alignment vertical="center"/>
    </xf>
    <xf fontId="28" fillId="30" borderId="0" numFmtId="0" xfId="182" applyFont="1" applyFill="1" applyAlignment="1">
      <alignment horizontal="center"/>
    </xf>
    <xf fontId="28" fillId="30" borderId="0" numFmtId="0" xfId="182" applyFont="1" applyFill="1"/>
    <xf fontId="7" fillId="30" borderId="10" numFmtId="0" xfId="47" applyFont="1" applyFill="1" applyBorder="1" applyAlignment="1">
      <alignment horizontal="center" vertical="center" wrapText="1"/>
    </xf>
    <xf fontId="28" fillId="30" borderId="0" numFmtId="0" xfId="47" applyFont="1" applyFill="1" applyAlignment="1">
      <alignment vertical="center"/>
    </xf>
    <xf fontId="7" fillId="30" borderId="10" numFmtId="0" xfId="47" applyFont="1" applyFill="1" applyBorder="1" applyAlignment="1">
      <alignment horizontal="center" vertical="center"/>
    </xf>
    <xf fontId="7" fillId="30" borderId="10" numFmtId="0" xfId="0" applyFont="1" applyFill="1" applyBorder="1" applyAlignment="1">
      <alignment horizontal="center" textRotation="90" vertical="center" wrapText="1"/>
    </xf>
    <xf fontId="7" fillId="30" borderId="10" numFmtId="0" xfId="47" applyFont="1" applyFill="1" applyBorder="1" applyAlignment="1">
      <alignment horizontal="center" textRotation="90" vertical="center" wrapText="1"/>
    </xf>
    <xf fontId="7" fillId="30" borderId="10" numFmtId="1" xfId="47" applyNumberFormat="1" applyFont="1" applyFill="1" applyBorder="1" applyAlignment="1">
      <alignment horizontal="center" vertical="center"/>
    </xf>
    <xf fontId="7" fillId="30" borderId="10" numFmtId="49" xfId="47" applyNumberFormat="1" applyFont="1" applyFill="1" applyBorder="1" applyAlignment="1">
      <alignment horizontal="center" vertical="center"/>
    </xf>
    <xf fontId="28" fillId="32" borderId="0" numFmtId="0" xfId="0" applyFont="1" applyFill="1"/>
    <xf fontId="28" fillId="30" borderId="10" numFmtId="169" xfId="0" applyNumberFormat="1" applyFont="1" applyFill="1" applyBorder="1" applyAlignment="1">
      <alignment horizontal="center" vertical="center" wrapText="1"/>
    </xf>
    <xf fontId="28" fillId="33" borderId="0" numFmtId="0" xfId="0" applyFont="1" applyFill="1"/>
    <xf fontId="28" fillId="34" borderId="0" numFmtId="0" xfId="0" applyFont="1" applyFill="1"/>
    <xf fontId="7" fillId="30" borderId="10" numFmtId="169" xfId="0" applyNumberFormat="1" applyFont="1" applyFill="1" applyBorder="1" applyAlignment="1">
      <alignment horizontal="center" vertical="center" wrapText="1"/>
    </xf>
    <xf fontId="7" fillId="29" borderId="10" numFmtId="169" xfId="0" applyNumberFormat="1" applyFont="1" applyFill="1" applyBorder="1" applyAlignment="1">
      <alignment horizontal="center" vertical="center" wrapText="1"/>
    </xf>
    <xf fontId="7" fillId="34" borderId="0" numFmtId="0" xfId="0" applyFont="1" applyFill="1"/>
    <xf fontId="28" fillId="30" borderId="10" numFmtId="0" xfId="148" applyFont="1" applyFill="1" applyBorder="1" applyAlignment="1">
      <alignment horizontal="center" wrapText="1"/>
    </xf>
    <xf fontId="7" fillId="30" borderId="10" numFmtId="0" xfId="148" applyFont="1" applyFill="1" applyBorder="1" applyAlignment="1">
      <alignment horizontal="center" wrapText="1"/>
    </xf>
    <xf fontId="7" fillId="30" borderId="10" numFmtId="2" xfId="148" applyNumberFormat="1" applyFont="1" applyFill="1" applyBorder="1" applyAlignment="1">
      <alignment horizontal="center" wrapText="1"/>
    </xf>
    <xf fontId="28" fillId="0" borderId="0" numFmtId="0" xfId="0" applyFont="1" applyAlignment="1">
      <alignment horizontal="center"/>
    </xf>
    <xf fontId="32" fillId="0" borderId="0" numFmtId="0" xfId="148" applyFont="1" applyAlignment="1">
      <alignment vertical="center"/>
    </xf>
    <xf fontId="31" fillId="0" borderId="0" numFmtId="0" xfId="148" applyFont="1" applyAlignment="1">
      <alignment vertical="top"/>
    </xf>
    <xf fontId="28" fillId="0" borderId="0" numFmtId="0" xfId="45" applyFont="1"/>
    <xf fontId="32" fillId="0" borderId="0" numFmtId="0" xfId="148" applyFont="1"/>
    <xf fontId="26" fillId="0" borderId="0" numFmtId="0" xfId="0" applyFont="1" applyAlignment="1">
      <alignment vertical="center"/>
    </xf>
    <xf fontId="7" fillId="0" borderId="0" numFmtId="0" xfId="0" applyFont="1" applyAlignment="1">
      <alignment vertical="center"/>
    </xf>
    <xf fontId="30" fillId="25" borderId="10" numFmtId="0" xfId="148" applyFont="1" applyFill="1" applyBorder="1" applyAlignment="1">
      <alignment horizontal="center"/>
    </xf>
    <xf fontId="28" fillId="25" borderId="10" numFmtId="168" xfId="0" applyNumberFormat="1" applyFont="1" applyFill="1" applyBorder="1" applyAlignment="1">
      <alignment horizontal="center" vertical="center"/>
    </xf>
    <xf fontId="28" fillId="25" borderId="10" numFmtId="171" xfId="0" applyNumberFormat="1" applyFont="1" applyFill="1" applyBorder="1" applyAlignment="1">
      <alignment horizontal="center" vertical="center"/>
    </xf>
    <xf fontId="34" fillId="30" borderId="10" numFmtId="0" xfId="148" applyFont="1" applyFill="1" applyBorder="1" applyAlignment="1">
      <alignment horizontal="center"/>
    </xf>
    <xf fontId="28" fillId="30" borderId="10" numFmtId="168" xfId="0" applyNumberFormat="1" applyFont="1" applyFill="1" applyBorder="1" applyAlignment="1">
      <alignment horizontal="center" vertical="center"/>
    </xf>
    <xf fontId="28" fillId="30" borderId="10" numFmtId="171" xfId="0" applyNumberFormat="1" applyFont="1" applyFill="1" applyBorder="1" applyAlignment="1">
      <alignment horizontal="center" vertical="center"/>
    </xf>
    <xf fontId="30" fillId="30" borderId="10" numFmtId="0" xfId="148" applyFont="1" applyFill="1" applyBorder="1" applyAlignment="1">
      <alignment horizontal="center"/>
    </xf>
    <xf fontId="30" fillId="30" borderId="10" numFmtId="0" xfId="148" applyFont="1" applyFill="1" applyBorder="1" applyAlignment="1">
      <alignment horizontal="center" wrapText="1"/>
    </xf>
    <xf fontId="30" fillId="26" borderId="10" numFmtId="0" xfId="148" applyFont="1" applyFill="1" applyBorder="1" applyAlignment="1">
      <alignment horizontal="center"/>
    </xf>
    <xf fontId="28" fillId="26" borderId="10" numFmtId="168" xfId="0" applyNumberFormat="1" applyFont="1" applyFill="1" applyBorder="1" applyAlignment="1">
      <alignment horizontal="center" vertical="center"/>
    </xf>
    <xf fontId="28" fillId="26" borderId="10" numFmtId="171" xfId="0" applyNumberFormat="1" applyFont="1" applyFill="1" applyBorder="1" applyAlignment="1">
      <alignment horizontal="center" vertical="center"/>
    </xf>
    <xf fontId="34" fillId="27" borderId="10" numFmtId="0" xfId="148" applyFont="1" applyFill="1" applyBorder="1" applyAlignment="1">
      <alignment horizontal="center"/>
    </xf>
    <xf fontId="28" fillId="27" borderId="10" numFmtId="168" xfId="0" applyNumberFormat="1" applyFont="1" applyFill="1" applyBorder="1" applyAlignment="1">
      <alignment horizontal="center" vertical="center"/>
    </xf>
    <xf fontId="28" fillId="27" borderId="10" numFmtId="171" xfId="0" applyNumberFormat="1" applyFont="1" applyFill="1" applyBorder="1" applyAlignment="1">
      <alignment horizontal="center" vertical="center"/>
    </xf>
    <xf fontId="28" fillId="30" borderId="10" numFmtId="0" xfId="0" applyFont="1" applyFill="1" applyBorder="1"/>
    <xf fontId="28" fillId="30" borderId="0" numFmtId="2" xfId="0" applyNumberFormat="1" applyFont="1" applyFill="1"/>
    <xf fontId="28" fillId="30" borderId="10" numFmtId="2" xfId="148" applyNumberFormat="1" applyFont="1" applyFill="1" applyBorder="1" applyAlignment="1">
      <alignment horizontal="center" vertical="center"/>
    </xf>
    <xf fontId="28" fillId="30" borderId="10" numFmtId="2" xfId="148" applyNumberFormat="1" applyFont="1" applyFill="1" applyBorder="1" applyAlignment="1">
      <alignment horizontal="center" vertical="center" wrapText="1"/>
    </xf>
    <xf fontId="28" fillId="30" borderId="10" numFmtId="0" xfId="148" applyFont="1" applyFill="1" applyBorder="1" applyAlignment="1">
      <alignment horizontal="left" vertical="center" wrapText="1"/>
    </xf>
    <xf fontId="34" fillId="28" borderId="10" numFmtId="0" xfId="148" applyFont="1" applyFill="1" applyBorder="1" applyAlignment="1">
      <alignment horizontal="center"/>
    </xf>
    <xf fontId="28" fillId="28" borderId="10" numFmtId="168" xfId="0" applyNumberFormat="1" applyFont="1" applyFill="1" applyBorder="1" applyAlignment="1">
      <alignment horizontal="center" vertical="center"/>
    </xf>
    <xf fontId="28" fillId="28" borderId="10" numFmtId="171" xfId="0" applyNumberFormat="1" applyFont="1" applyFill="1" applyBorder="1" applyAlignment="1">
      <alignment horizontal="center" vertical="center"/>
    </xf>
    <xf fontId="7" fillId="30" borderId="10" numFmtId="168" xfId="0" applyNumberFormat="1" applyFont="1" applyFill="1" applyBorder="1" applyAlignment="1">
      <alignment horizontal="center" vertical="center"/>
    </xf>
    <xf fontId="7" fillId="30" borderId="10" numFmtId="171" xfId="0" applyNumberFormat="1" applyFont="1" applyFill="1" applyBorder="1" applyAlignment="1">
      <alignment horizontal="center" vertical="center"/>
    </xf>
    <xf fontId="28" fillId="30" borderId="19" numFmtId="0" xfId="182" applyFont="1" applyFill="1" applyBorder="1"/>
    <xf fontId="28" fillId="25" borderId="10" numFmtId="164" xfId="0" applyNumberFormat="1" applyFont="1" applyFill="1" applyBorder="1" applyAlignment="1">
      <alignment horizontal="center" vertical="center" wrapText="1"/>
    </xf>
    <xf fontId="28" fillId="30" borderId="10" numFmtId="164" xfId="0" applyNumberFormat="1" applyFont="1" applyFill="1" applyBorder="1" applyAlignment="1">
      <alignment horizontal="center" vertical="center" wrapText="1"/>
    </xf>
    <xf fontId="30" fillId="26" borderId="10" numFmtId="0" xfId="148" applyFont="1" applyFill="1" applyBorder="1" applyAlignment="1">
      <alignment horizontal="center" vertical="center" wrapText="1"/>
    </xf>
    <xf fontId="28" fillId="26" borderId="10" numFmtId="164" xfId="0" applyNumberFormat="1" applyFont="1" applyFill="1" applyBorder="1" applyAlignment="1">
      <alignment horizontal="center" vertical="center" wrapText="1"/>
    </xf>
    <xf fontId="28" fillId="27" borderId="10" numFmtId="164" xfId="0" applyNumberFormat="1" applyFont="1" applyFill="1" applyBorder="1" applyAlignment="1">
      <alignment horizontal="center" vertical="center" wrapText="1"/>
    </xf>
    <xf fontId="30" fillId="28" borderId="10" numFmtId="0" xfId="148" applyFont="1" applyFill="1" applyBorder="1" applyAlignment="1">
      <alignment horizontal="center" vertical="center" wrapText="1"/>
    </xf>
    <xf fontId="28" fillId="28" borderId="10" numFmtId="164" xfId="0" applyNumberFormat="1" applyFont="1" applyFill="1" applyBorder="1" applyAlignment="1">
      <alignment horizontal="center" vertical="center" wrapText="1"/>
    </xf>
    <xf fontId="7" fillId="30" borderId="0" numFmtId="2" xfId="0" applyNumberFormat="1" applyFont="1" applyFill="1"/>
    <xf fontId="7" fillId="30" borderId="10" numFmtId="164" xfId="0" applyNumberFormat="1" applyFont="1" applyFill="1" applyBorder="1" applyAlignment="1">
      <alignment horizontal="center" vertical="center" wrapText="1"/>
    </xf>
    <xf fontId="7" fillId="30" borderId="10" numFmtId="0" xfId="148" applyFont="1" applyFill="1" applyBorder="1" applyAlignment="1">
      <alignment horizontal="left" vertical="center" wrapText="1"/>
    </xf>
    <xf fontId="25" fillId="0" borderId="0" numFmtId="0" xfId="148" applyFont="1"/>
    <xf fontId="28" fillId="30" borderId="10" numFmtId="168" xfId="0" applyNumberFormat="1" applyFont="1" applyFill="1" applyBorder="1" applyAlignment="1">
      <alignment horizontal="center" vertical="center" wrapText="1"/>
    </xf>
    <xf fontId="7" fillId="35" borderId="10" numFmtId="168" xfId="0" applyNumberFormat="1" applyFont="1" applyFill="1" applyBorder="1" applyAlignment="1">
      <alignment horizontal="center" vertical="center" wrapText="1"/>
    </xf>
    <xf fontId="7" fillId="0" borderId="10" numFmtId="166" xfId="0" applyNumberFormat="1" applyFont="1" applyBorder="1" applyAlignment="1">
      <alignment horizontal="center" vertical="center" wrapText="1"/>
    </xf>
    <xf fontId="27" fillId="30" borderId="10" numFmtId="0" xfId="148" applyFont="1" applyFill="1" applyBorder="1" applyAlignment="1">
      <alignment horizontal="center"/>
    </xf>
    <xf fontId="7" fillId="30" borderId="10" numFmtId="166" xfId="0" applyNumberFormat="1" applyFont="1" applyFill="1" applyBorder="1"/>
    <xf fontId="7" fillId="30" borderId="10" numFmtId="0" xfId="148" applyFont="1" applyFill="1" applyBorder="1" applyAlignment="1">
      <alignment horizontal="center"/>
    </xf>
    <xf fontId="35" fillId="30" borderId="10" numFmtId="0" xfId="148" applyFont="1" applyFill="1" applyBorder="1" applyAlignment="1">
      <alignment horizontal="center" vertical="center"/>
    </xf>
    <xf fontId="35" fillId="27" borderId="10" numFmtId="0" xfId="148" applyFont="1" applyFill="1" applyBorder="1" applyAlignment="1">
      <alignment horizontal="center" vertical="center"/>
    </xf>
    <xf fontId="35" fillId="28" borderId="10" numFmtId="0" xfId="148" applyFont="1" applyFill="1" applyBorder="1" applyAlignment="1">
      <alignment horizontal="center" vertical="center"/>
    </xf>
    <xf fontId="7" fillId="30" borderId="10" numFmtId="168" xfId="0" applyNumberFormat="1" applyFont="1" applyFill="1" applyBorder="1" applyAlignment="1">
      <alignment horizontal="center" vertical="center" wrapText="1"/>
    </xf>
    <xf fontId="28" fillId="25" borderId="10" numFmtId="166" xfId="0" applyNumberFormat="1" applyFont="1" applyFill="1" applyBorder="1" applyAlignment="1">
      <alignment horizontal="center" vertical="center" wrapText="1"/>
    </xf>
    <xf fontId="28" fillId="30" borderId="10" numFmtId="166" xfId="0" applyNumberFormat="1" applyFont="1" applyFill="1" applyBorder="1" applyAlignment="1">
      <alignment horizontal="center" vertical="center" wrapText="1"/>
    </xf>
    <xf fontId="28" fillId="26" borderId="10" numFmtId="166" xfId="0" applyNumberFormat="1" applyFont="1" applyFill="1" applyBorder="1" applyAlignment="1">
      <alignment horizontal="center" vertical="center" wrapText="1"/>
    </xf>
    <xf fontId="28" fillId="27" borderId="10" numFmtId="166" xfId="0" applyNumberFormat="1" applyFont="1" applyFill="1" applyBorder="1" applyAlignment="1">
      <alignment horizontal="center" vertical="center" wrapText="1"/>
    </xf>
    <xf fontId="28" fillId="28" borderId="10" numFmtId="166" xfId="0" applyNumberFormat="1" applyFont="1" applyFill="1" applyBorder="1" applyAlignment="1">
      <alignment horizontal="center" vertical="center" wrapText="1"/>
    </xf>
    <xf fontId="7" fillId="30" borderId="10" numFmtId="166" xfId="0" applyNumberFormat="1" applyFont="1" applyFill="1" applyBorder="1" applyAlignment="1">
      <alignment horizontal="center" vertical="center" wrapText="1"/>
    </xf>
    <xf fontId="7" fillId="30" borderId="10" numFmtId="0" xfId="0" applyFont="1" applyFill="1" applyBorder="1"/>
    <xf fontId="7" fillId="30" borderId="10" numFmtId="169" xfId="0" applyNumberFormat="1" applyFont="1" applyFill="1" applyBorder="1"/>
    <xf fontId="7" fillId="30" borderId="10" numFmtId="2" xfId="0" applyNumberFormat="1" applyFont="1" applyFill="1" applyBorder="1"/>
    <xf fontId="28" fillId="30" borderId="10" numFmtId="0" xfId="148" applyFont="1" applyFill="1" applyBorder="1" applyAlignment="1">
      <alignment horizontal="center"/>
    </xf>
    <xf fontId="28" fillId="30" borderId="10" numFmtId="0" xfId="0" applyFont="1" applyFill="1" applyBorder="1" applyAlignment="1">
      <alignment horizontal="center" vertical="center"/>
    </xf>
    <xf fontId="28" fillId="30" borderId="10" numFmtId="169" xfId="0" applyNumberFormat="1" applyFont="1" applyFill="1" applyBorder="1" applyAlignment="1">
      <alignment horizontal="center" vertical="center"/>
    </xf>
    <xf fontId="7" fillId="30" borderId="10" numFmtId="0" xfId="0" applyFont="1" applyFill="1" applyBorder="1" applyAlignment="1">
      <alignment horizontal="center" vertical="center"/>
    </xf>
    <xf fontId="35" fillId="30" borderId="10" numFmtId="0" xfId="148" applyFont="1" applyFill="1" applyBorder="1" applyAlignment="1">
      <alignment horizontal="center"/>
    </xf>
    <xf fontId="35" fillId="28" borderId="10" numFmtId="0" xfId="148" applyFont="1" applyFill="1" applyBorder="1" applyAlignment="1">
      <alignment horizontal="center"/>
    </xf>
    <xf fontId="7" fillId="30" borderId="10" numFmtId="169" xfId="0" applyNumberFormat="1" applyFont="1" applyFill="1" applyBorder="1" applyAlignment="1">
      <alignment horizontal="center" vertical="center"/>
    </xf>
    <xf fontId="0" fillId="24" borderId="0" numFmtId="0" xfId="0" applyFill="1" applyAlignment="1">
      <alignment horizontal="right"/>
    </xf>
    <xf fontId="28" fillId="0" borderId="0" numFmtId="0" xfId="182" applyFont="1" applyAlignment="1">
      <alignment horizontal="center"/>
    </xf>
    <xf fontId="7" fillId="0" borderId="10" numFmtId="0" xfId="47" applyFont="1" applyBorder="1" applyAlignment="1">
      <alignment horizontal="center" vertical="center"/>
    </xf>
    <xf fontId="7" fillId="0" borderId="10" numFmtId="0" xfId="47" applyFont="1" applyBorder="1" applyAlignment="1">
      <alignment horizontal="center" textRotation="90" vertical="center" wrapText="1"/>
    </xf>
    <xf fontId="7" fillId="0" borderId="0" numFmtId="0" xfId="47" applyFont="1" applyAlignment="1">
      <alignment horizontal="center" textRotation="90" vertical="center" wrapText="1"/>
    </xf>
    <xf fontId="7" fillId="0" borderId="0" numFmtId="0" xfId="0" applyFont="1" applyAlignment="1">
      <alignment horizontal="center" textRotation="90" vertical="center" wrapText="1"/>
    </xf>
    <xf fontId="7" fillId="0" borderId="10" numFmtId="49" xfId="47" applyNumberFormat="1" applyFont="1" applyBorder="1" applyAlignment="1">
      <alignment horizontal="center" vertical="center"/>
    </xf>
    <xf fontId="36" fillId="0" borderId="0" numFmtId="0" xfId="47" applyFont="1" applyAlignment="1">
      <alignment horizontal="center" vertical="center"/>
    </xf>
    <xf fontId="28" fillId="25" borderId="10" numFmtId="4" xfId="0" applyNumberFormat="1" applyFont="1" applyFill="1" applyBorder="1" applyAlignment="1">
      <alignment horizontal="center" vertical="center"/>
    </xf>
    <xf fontId="28" fillId="0" borderId="10" numFmtId="4" xfId="0" applyNumberFormat="1" applyFont="1" applyBorder="1" applyAlignment="1">
      <alignment horizontal="center" vertical="center"/>
    </xf>
    <xf fontId="28" fillId="26" borderId="10" numFmtId="4" xfId="0" applyNumberFormat="1" applyFont="1" applyFill="1" applyBorder="1" applyAlignment="1">
      <alignment horizontal="center" vertical="center"/>
    </xf>
    <xf fontId="28" fillId="27" borderId="10" numFmtId="4" xfId="0" applyNumberFormat="1" applyFont="1" applyFill="1" applyBorder="1" applyAlignment="1">
      <alignment horizontal="center" vertical="center"/>
    </xf>
    <xf fontId="28" fillId="28" borderId="10" numFmtId="4" xfId="0" applyNumberFormat="1" applyFont="1" applyFill="1" applyBorder="1" applyAlignment="1">
      <alignment horizontal="center" vertical="center"/>
    </xf>
    <xf fontId="7" fillId="0" borderId="0" numFmtId="1" xfId="0" applyNumberFormat="1" applyFont="1"/>
    <xf fontId="7" fillId="0" borderId="10" numFmtId="1" xfId="148" applyNumberFormat="1" applyFont="1" applyBorder="1" applyAlignment="1">
      <alignment horizontal="center" vertical="center"/>
    </xf>
    <xf fontId="7" fillId="0" borderId="10" numFmtId="1" xfId="148" applyNumberFormat="1" applyFont="1" applyBorder="1" applyAlignment="1">
      <alignment horizontal="center" vertical="center" wrapText="1"/>
    </xf>
    <xf fontId="7" fillId="0" borderId="10" numFmtId="4" xfId="0" applyNumberFormat="1" applyFont="1" applyBorder="1" applyAlignment="1">
      <alignment horizontal="center" vertical="center"/>
    </xf>
    <xf fontId="37" fillId="0" borderId="0" numFmtId="0" xfId="41" applyFont="1" applyAlignment="1">
      <alignment horizontal="right"/>
    </xf>
    <xf fontId="28" fillId="25" borderId="10" numFmtId="4" xfId="0" applyNumberFormat="1" applyFont="1" applyFill="1" applyBorder="1" applyAlignment="1">
      <alignment horizontal="center" vertical="center" wrapText="1"/>
    </xf>
    <xf fontId="28" fillId="0" borderId="10" numFmtId="4" xfId="0" applyNumberFormat="1" applyFont="1" applyBorder="1" applyAlignment="1">
      <alignment horizontal="center" vertical="center" wrapText="1"/>
    </xf>
    <xf fontId="28" fillId="26" borderId="10" numFmtId="4" xfId="0" applyNumberFormat="1" applyFont="1" applyFill="1" applyBorder="1" applyAlignment="1">
      <alignment horizontal="center" vertical="center" wrapText="1"/>
    </xf>
    <xf fontId="28" fillId="27" borderId="10" numFmtId="4" xfId="0" applyNumberFormat="1" applyFont="1" applyFill="1" applyBorder="1" applyAlignment="1">
      <alignment horizontal="center" vertical="center" wrapText="1"/>
    </xf>
    <xf fontId="28" fillId="28" borderId="10" numFmtId="4" xfId="0" applyNumberFormat="1" applyFont="1" applyFill="1" applyBorder="1" applyAlignment="1">
      <alignment horizontal="center" vertical="center" wrapText="1"/>
    </xf>
    <xf fontId="7" fillId="0" borderId="10" numFmtId="4" xfId="0" applyNumberFormat="1" applyFont="1" applyBorder="1" applyAlignment="1">
      <alignment horizontal="center" vertical="center" wrapText="1"/>
    </xf>
    <xf fontId="38" fillId="30" borderId="0" numFmtId="49" xfId="44" applyNumberFormat="1" applyFont="1" applyFill="1" applyAlignment="1">
      <alignment horizontal="center" vertical="center"/>
    </xf>
    <xf fontId="7" fillId="30" borderId="0" numFmtId="0" xfId="44" applyFont="1" applyFill="1" applyAlignment="1">
      <alignment horizontal="left" wrapText="1"/>
    </xf>
    <xf fontId="38" fillId="30" borderId="0" numFmtId="0" xfId="44" applyFont="1" applyFill="1" applyAlignment="1">
      <alignment horizontal="center" vertical="center" wrapText="1"/>
    </xf>
    <xf fontId="7" fillId="30" borderId="0" numFmtId="0" xfId="44" applyFont="1" applyFill="1" applyAlignment="1">
      <alignment horizontal="center" vertical="center" wrapText="1"/>
    </xf>
    <xf fontId="7" fillId="30" borderId="0" numFmtId="0" xfId="44" applyFont="1" applyFill="1"/>
    <xf fontId="39" fillId="30" borderId="0" numFmtId="0" xfId="44" applyFont="1" applyFill="1" applyAlignment="1">
      <alignment horizontal="center" vertical="center" wrapText="1"/>
    </xf>
    <xf fontId="38" fillId="0" borderId="0" numFmtId="49" xfId="44" applyNumberFormat="1" applyFont="1" applyAlignment="1">
      <alignment horizontal="center" vertical="center"/>
    </xf>
    <xf fontId="7" fillId="0" borderId="0" numFmtId="0" xfId="44" applyFont="1" applyAlignment="1">
      <alignment horizontal="left" wrapText="1"/>
    </xf>
    <xf fontId="38" fillId="0" borderId="0" numFmtId="0" xfId="44" applyFont="1" applyAlignment="1">
      <alignment horizontal="center" vertical="center" wrapText="1"/>
    </xf>
    <xf fontId="7" fillId="0" borderId="0" numFmtId="0" xfId="44" applyFont="1" applyAlignment="1">
      <alignment horizontal="center" vertical="center" wrapText="1"/>
    </xf>
    <xf fontId="7" fillId="0" borderId="0" numFmtId="0" xfId="44" applyFont="1"/>
    <xf fontId="26" fillId="0" borderId="0" numFmtId="0" xfId="0" applyFont="1" applyAlignment="1">
      <alignment horizontal="left" vertical="center"/>
    </xf>
    <xf fontId="7" fillId="0" borderId="0" numFmtId="2" xfId="44" applyNumberFormat="1" applyFont="1"/>
    <xf fontId="7" fillId="0" borderId="0" numFmtId="170" xfId="44" applyNumberFormat="1" applyFont="1"/>
    <xf fontId="7" fillId="0" borderId="0" numFmtId="0" xfId="44" applyFont="1" applyAlignment="1">
      <alignment horizontal="left"/>
    </xf>
    <xf fontId="41" fillId="30" borderId="0" numFmtId="0" xfId="44" applyFont="1" applyFill="1" applyAlignment="1">
      <alignment horizontal="center" vertical="center" wrapText="1"/>
    </xf>
    <xf fontId="43" fillId="0" borderId="27" numFmtId="0" xfId="44" applyFont="1" applyBorder="1" applyAlignment="1">
      <alignment horizontal="center" vertical="center" wrapText="1"/>
    </xf>
    <xf fontId="28" fillId="0" borderId="0" numFmtId="0" xfId="44" applyFont="1" applyAlignment="1">
      <alignment horizontal="center" vertical="center" wrapText="1"/>
    </xf>
    <xf fontId="44" fillId="0" borderId="13" numFmtId="0" xfId="44" applyFont="1" applyBorder="1" applyAlignment="1">
      <alignment horizontal="center" vertical="center" wrapText="1"/>
    </xf>
    <xf fontId="44" fillId="0" borderId="33" numFmtId="0" xfId="44" applyFont="1" applyBorder="1" applyAlignment="1">
      <alignment horizontal="center" vertical="center" wrapText="1"/>
    </xf>
    <xf fontId="44" fillId="30" borderId="34" numFmtId="0" xfId="44" applyFont="1" applyFill="1" applyBorder="1" applyAlignment="1">
      <alignment horizontal="center" vertical="center" wrapText="1"/>
    </xf>
    <xf fontId="44" fillId="30" borderId="14" numFmtId="0" xfId="44" applyFont="1" applyFill="1" applyBorder="1" applyAlignment="1">
      <alignment horizontal="center" vertical="center" wrapText="1"/>
    </xf>
    <xf fontId="44" fillId="30" borderId="12" numFmtId="0" xfId="44" applyFont="1" applyFill="1" applyBorder="1" applyAlignment="1">
      <alignment horizontal="center" vertical="center" wrapText="1"/>
    </xf>
    <xf fontId="44" fillId="30" borderId="33" numFmtId="0" xfId="44" applyFont="1" applyFill="1" applyBorder="1" applyAlignment="1">
      <alignment horizontal="center" vertical="center" wrapText="1"/>
    </xf>
    <xf fontId="44" fillId="0" borderId="12" numFmtId="0" xfId="44" applyFont="1" applyBorder="1" applyAlignment="1">
      <alignment horizontal="center" vertical="center" wrapText="1"/>
    </xf>
    <xf fontId="44" fillId="0" borderId="34" numFmtId="0" xfId="44" applyFont="1" applyBorder="1" applyAlignment="1">
      <alignment horizontal="center" vertical="center" wrapText="1"/>
    </xf>
    <xf fontId="44" fillId="0" borderId="0" numFmtId="0" xfId="44" applyFont="1" applyAlignment="1">
      <alignment horizontal="center" vertical="center" wrapText="1"/>
    </xf>
    <xf fontId="7" fillId="30" borderId="0" numFmtId="0" xfId="44" applyFont="1" applyFill="1" applyAlignment="1">
      <alignment vertical="center"/>
    </xf>
    <xf fontId="45" fillId="0" borderId="35" numFmtId="49" xfId="44" applyNumberFormat="1" applyFont="1" applyBorder="1" applyAlignment="1">
      <alignment horizontal="center" vertical="center"/>
    </xf>
    <xf fontId="45" fillId="0" borderId="36" numFmtId="0" xfId="44" applyFont="1" applyBorder="1" applyAlignment="1">
      <alignment horizontal="center" vertical="center" wrapText="1"/>
    </xf>
    <xf fontId="45" fillId="0" borderId="35" numFmtId="0" xfId="44" applyFont="1" applyBorder="1" applyAlignment="1">
      <alignment horizontal="center" vertical="center" wrapText="1"/>
    </xf>
    <xf fontId="45" fillId="0" borderId="37" numFmtId="49" xfId="44" applyNumberFormat="1" applyFont="1" applyBorder="1" applyAlignment="1">
      <alignment horizontal="center" vertical="center"/>
    </xf>
    <xf fontId="45" fillId="0" borderId="38" numFmtId="49" xfId="44" applyNumberFormat="1" applyFont="1" applyBorder="1" applyAlignment="1">
      <alignment horizontal="center" vertical="center"/>
    </xf>
    <xf fontId="45" fillId="0" borderId="39" numFmtId="49" xfId="44" applyNumberFormat="1" applyFont="1" applyBorder="1" applyAlignment="1">
      <alignment horizontal="center" vertical="center"/>
    </xf>
    <xf fontId="45" fillId="0" borderId="40" numFmtId="49" xfId="44" applyNumberFormat="1" applyFont="1" applyBorder="1" applyAlignment="1">
      <alignment horizontal="center" vertical="center"/>
    </xf>
    <xf fontId="45" fillId="0" borderId="41" numFmtId="49" xfId="44" applyNumberFormat="1" applyFont="1" applyBorder="1" applyAlignment="1">
      <alignment horizontal="center" vertical="center"/>
    </xf>
    <xf fontId="45" fillId="0" borderId="0" numFmtId="0" xfId="44" applyFont="1" applyAlignment="1">
      <alignment horizontal="center" vertical="center" wrapText="1"/>
    </xf>
    <xf fontId="47" fillId="0" borderId="0" numFmtId="49" xfId="44" applyNumberFormat="1" applyFont="1" applyAlignment="1">
      <alignment horizontal="center" vertical="center"/>
    </xf>
    <xf fontId="38" fillId="36" borderId="25" numFmtId="49" xfId="0" applyNumberFormat="1" applyFont="1" applyFill="1" applyBorder="1" applyAlignment="1">
      <alignment horizontal="center" vertical="center"/>
    </xf>
    <xf fontId="7" fillId="36" borderId="27" numFmtId="0" xfId="0" applyFont="1" applyFill="1" applyBorder="1" applyAlignment="1">
      <alignment horizontal="left" vertical="center" wrapText="1"/>
    </xf>
    <xf fontId="38" fillId="36" borderId="25" numFmtId="0" xfId="44" applyFont="1" applyFill="1" applyBorder="1" applyAlignment="1">
      <alignment horizontal="center" vertical="center"/>
    </xf>
    <xf fontId="38" fillId="36" borderId="25" numFmtId="169" xfId="44" applyNumberFormat="1" applyFont="1" applyFill="1" applyBorder="1" applyAlignment="1">
      <alignment horizontal="center" vertical="center"/>
    </xf>
    <xf fontId="38" fillId="36" borderId="30" numFmtId="169" xfId="44" applyNumberFormat="1" applyFont="1" applyFill="1" applyBorder="1" applyAlignment="1">
      <alignment horizontal="center" vertical="center"/>
    </xf>
    <xf fontId="38" fillId="36" borderId="29" numFmtId="169" xfId="44" applyNumberFormat="1" applyFont="1" applyFill="1" applyBorder="1" applyAlignment="1">
      <alignment horizontal="center" vertical="center"/>
    </xf>
    <xf fontId="38" fillId="36" borderId="30" numFmtId="170" xfId="44" applyNumberFormat="1" applyFont="1" applyFill="1" applyBorder="1" applyAlignment="1">
      <alignment horizontal="center" vertical="center"/>
    </xf>
    <xf fontId="38" fillId="36" borderId="27" numFmtId="170" xfId="44" applyNumberFormat="1" applyFont="1" applyFill="1" applyBorder="1" applyAlignment="1">
      <alignment horizontal="center" vertical="center"/>
    </xf>
    <xf fontId="38" fillId="36" borderId="30" numFmtId="170" xfId="45" applyNumberFormat="1" applyFont="1" applyFill="1" applyBorder="1" applyAlignment="1">
      <alignment horizontal="center" vertical="center"/>
    </xf>
    <xf fontId="38" fillId="36" borderId="31" numFmtId="170" xfId="45" applyNumberFormat="1" applyFont="1" applyFill="1" applyBorder="1" applyAlignment="1">
      <alignment horizontal="center" vertical="center"/>
    </xf>
    <xf fontId="38" fillId="36" borderId="29" numFmtId="170" xfId="44" applyNumberFormat="1" applyFont="1" applyFill="1" applyBorder="1" applyAlignment="1">
      <alignment horizontal="center" vertical="center"/>
    </xf>
    <xf fontId="38" fillId="36" borderId="30" numFmtId="4" xfId="44" applyNumberFormat="1" applyFont="1" applyFill="1" applyBorder="1" applyAlignment="1">
      <alignment horizontal="center" vertical="center"/>
    </xf>
    <xf fontId="38" fillId="36" borderId="29" numFmtId="4" xfId="44" applyNumberFormat="1" applyFont="1" applyFill="1" applyBorder="1" applyAlignment="1">
      <alignment horizontal="center" vertical="center"/>
    </xf>
    <xf fontId="48" fillId="0" borderId="0" numFmtId="0" xfId="0" applyFont="1"/>
    <xf fontId="38" fillId="0" borderId="43" numFmtId="49" xfId="0" applyNumberFormat="1" applyFont="1" applyBorder="1" applyAlignment="1">
      <alignment horizontal="center" vertical="center"/>
    </xf>
    <xf fontId="7" fillId="0" borderId="16" numFmtId="0" xfId="44" applyFont="1" applyBorder="1" applyAlignment="1">
      <alignment horizontal="left" vertical="center"/>
    </xf>
    <xf fontId="38" fillId="0" borderId="43" numFmtId="0" xfId="44" applyFont="1" applyBorder="1" applyAlignment="1">
      <alignment horizontal="center" vertical="center"/>
    </xf>
    <xf fontId="38" fillId="0" borderId="43" numFmtId="168" xfId="44" applyNumberFormat="1" applyFont="1" applyBorder="1" applyAlignment="1">
      <alignment horizontal="center" vertical="center"/>
    </xf>
    <xf fontId="38" fillId="0" borderId="44" numFmtId="168" xfId="44" applyNumberFormat="1" applyFont="1" applyBorder="1" applyAlignment="1">
      <alignment horizontal="center" vertical="center"/>
    </xf>
    <xf fontId="38" fillId="0" borderId="45" numFmtId="169" xfId="44" applyNumberFormat="1" applyFont="1" applyBorder="1" applyAlignment="1">
      <alignment horizontal="center" vertical="center"/>
    </xf>
    <xf fontId="38" fillId="0" borderId="15" numFmtId="170" xfId="44" applyNumberFormat="1" applyFont="1" applyBorder="1" applyAlignment="1">
      <alignment horizontal="center" vertical="center"/>
    </xf>
    <xf fontId="38" fillId="0" borderId="44" numFmtId="170" xfId="45" applyNumberFormat="1" applyFont="1" applyBorder="1" applyAlignment="1">
      <alignment horizontal="center" vertical="center"/>
    </xf>
    <xf fontId="38" fillId="0" borderId="45" numFmtId="170" xfId="45" applyNumberFormat="1" applyFont="1" applyBorder="1" applyAlignment="1">
      <alignment horizontal="center" vertical="center"/>
    </xf>
    <xf fontId="38" fillId="0" borderId="44" numFmtId="170" xfId="44" applyNumberFormat="1" applyFont="1" applyBorder="1" applyAlignment="1">
      <alignment horizontal="center" vertical="center"/>
    </xf>
    <xf fontId="38" fillId="0" borderId="46" numFmtId="170" xfId="44" applyNumberFormat="1" applyFont="1" applyBorder="1" applyAlignment="1">
      <alignment horizontal="center" vertical="center"/>
    </xf>
    <xf fontId="38" fillId="0" borderId="45" numFmtId="170" xfId="44" applyNumberFormat="1" applyFont="1" applyBorder="1" applyAlignment="1">
      <alignment horizontal="center" vertical="center"/>
    </xf>
    <xf fontId="7" fillId="0" borderId="16" numFmtId="0" xfId="44" applyFont="1" applyBorder="1" applyAlignment="1">
      <alignment horizontal="left" vertical="center" wrapText="1"/>
    </xf>
    <xf fontId="38" fillId="37" borderId="43" numFmtId="49" xfId="0" applyNumberFormat="1" applyFont="1" applyFill="1" applyBorder="1" applyAlignment="1">
      <alignment horizontal="center" vertical="center"/>
    </xf>
    <xf fontId="7" fillId="37" borderId="16" numFmtId="0" xfId="44" applyFont="1" applyFill="1" applyBorder="1" applyAlignment="1">
      <alignment horizontal="left" vertical="center"/>
    </xf>
    <xf fontId="38" fillId="37" borderId="43" numFmtId="0" xfId="44" applyFont="1" applyFill="1" applyBorder="1" applyAlignment="1">
      <alignment horizontal="center" vertical="center"/>
    </xf>
    <xf fontId="38" fillId="37" borderId="43" numFmtId="168" xfId="44" applyNumberFormat="1" applyFont="1" applyFill="1" applyBorder="1" applyAlignment="1">
      <alignment horizontal="center" vertical="center"/>
    </xf>
    <xf fontId="38" fillId="37" borderId="44" numFmtId="168" xfId="44" applyNumberFormat="1" applyFont="1" applyFill="1" applyBorder="1" applyAlignment="1">
      <alignment horizontal="center" vertical="center"/>
    </xf>
    <xf fontId="38" fillId="37" borderId="45" numFmtId="169" xfId="44" applyNumberFormat="1" applyFont="1" applyFill="1" applyBorder="1" applyAlignment="1">
      <alignment horizontal="center" vertical="center"/>
    </xf>
    <xf fontId="38" fillId="37" borderId="15" numFmtId="170" xfId="44" applyNumberFormat="1" applyFont="1" applyFill="1" applyBorder="1" applyAlignment="1">
      <alignment horizontal="center" vertical="center"/>
    </xf>
    <xf fontId="38" fillId="37" borderId="44" numFmtId="170" xfId="45" applyNumberFormat="1" applyFont="1" applyFill="1" applyBorder="1" applyAlignment="1">
      <alignment horizontal="center" vertical="center"/>
    </xf>
    <xf fontId="38" fillId="37" borderId="45" numFmtId="170" xfId="45" applyNumberFormat="1" applyFont="1" applyFill="1" applyBorder="1" applyAlignment="1">
      <alignment horizontal="center" vertical="center"/>
    </xf>
    <xf fontId="38" fillId="37" borderId="44" numFmtId="170" xfId="44" applyNumberFormat="1" applyFont="1" applyFill="1" applyBorder="1" applyAlignment="1">
      <alignment horizontal="center" vertical="center"/>
    </xf>
    <xf fontId="38" fillId="37" borderId="46" numFmtId="170" xfId="44" applyNumberFormat="1" applyFont="1" applyFill="1" applyBorder="1" applyAlignment="1">
      <alignment horizontal="center" vertical="center"/>
    </xf>
    <xf fontId="38" fillId="37" borderId="44" numFmtId="171" xfId="44" applyNumberFormat="1" applyFont="1" applyFill="1" applyBorder="1" applyAlignment="1">
      <alignment horizontal="center" vertical="center"/>
    </xf>
    <xf fontId="38" fillId="37" borderId="45" numFmtId="171" xfId="44" applyNumberFormat="1" applyFont="1" applyFill="1" applyBorder="1" applyAlignment="1">
      <alignment horizontal="center" vertical="center"/>
    </xf>
    <xf fontId="38" fillId="37" borderId="47" numFmtId="49" xfId="0" applyNumberFormat="1" applyFont="1" applyFill="1" applyBorder="1" applyAlignment="1">
      <alignment horizontal="center" vertical="center"/>
    </xf>
    <xf fontId="7" fillId="37" borderId="48" numFmtId="0" xfId="44" applyFont="1" applyFill="1" applyBorder="1" applyAlignment="1">
      <alignment horizontal="left" vertical="center"/>
    </xf>
    <xf fontId="38" fillId="37" borderId="47" numFmtId="0" xfId="44" applyFont="1" applyFill="1" applyBorder="1" applyAlignment="1">
      <alignment horizontal="center" vertical="center"/>
    </xf>
    <xf fontId="38" fillId="37" borderId="47" numFmtId="168" xfId="44" applyNumberFormat="1" applyFont="1" applyFill="1" applyBorder="1" applyAlignment="1">
      <alignment horizontal="center" vertical="center"/>
    </xf>
    <xf fontId="38" fillId="37" borderId="49" numFmtId="168" xfId="44" applyNumberFormat="1" applyFont="1" applyFill="1" applyBorder="1" applyAlignment="1">
      <alignment horizontal="center" vertical="center"/>
    </xf>
    <xf fontId="38" fillId="37" borderId="50" numFmtId="169" xfId="44" applyNumberFormat="1" applyFont="1" applyFill="1" applyBorder="1" applyAlignment="1">
      <alignment horizontal="center" vertical="center"/>
    </xf>
    <xf fontId="38" fillId="37" borderId="51" numFmtId="170" xfId="44" applyNumberFormat="1" applyFont="1" applyFill="1" applyBorder="1" applyAlignment="1">
      <alignment horizontal="center" vertical="center"/>
    </xf>
    <xf fontId="38" fillId="37" borderId="33" numFmtId="170" xfId="45" applyNumberFormat="1" applyFont="1" applyFill="1" applyBorder="1" applyAlignment="1">
      <alignment horizontal="center" vertical="center"/>
    </xf>
    <xf fontId="38" fillId="37" borderId="34" numFmtId="170" xfId="45" applyNumberFormat="1" applyFont="1" applyFill="1" applyBorder="1" applyAlignment="1">
      <alignment horizontal="center" vertical="center"/>
    </xf>
    <xf fontId="38" fillId="37" borderId="49" numFmtId="170" xfId="44" applyNumberFormat="1" applyFont="1" applyFill="1" applyBorder="1" applyAlignment="1">
      <alignment horizontal="center" vertical="center"/>
    </xf>
    <xf fontId="38" fillId="37" borderId="52" numFmtId="170" xfId="44" applyNumberFormat="1" applyFont="1" applyFill="1" applyBorder="1" applyAlignment="1">
      <alignment horizontal="center" vertical="center"/>
    </xf>
    <xf fontId="38" fillId="37" borderId="49" numFmtId="171" xfId="44" applyNumberFormat="1" applyFont="1" applyFill="1" applyBorder="1" applyAlignment="1">
      <alignment horizontal="center" vertical="center"/>
    </xf>
    <xf fontId="38" fillId="37" borderId="50" numFmtId="171" xfId="44" applyNumberFormat="1" applyFont="1" applyFill="1" applyBorder="1" applyAlignment="1">
      <alignment horizontal="center" vertical="center"/>
    </xf>
    <xf fontId="38" fillId="36" borderId="31" numFmtId="170" xfId="44" applyNumberFormat="1" applyFont="1" applyFill="1" applyBorder="1" applyAlignment="1">
      <alignment horizontal="center" vertical="center"/>
    </xf>
    <xf fontId="38" fillId="36" borderId="30" numFmtId="168" xfId="44" applyNumberFormat="1" applyFont="1" applyFill="1" applyBorder="1" applyAlignment="1">
      <alignment horizontal="center" vertical="center"/>
    </xf>
    <xf fontId="38" fillId="36" borderId="31" numFmtId="169" xfId="44" applyNumberFormat="1" applyFont="1" applyFill="1" applyBorder="1" applyAlignment="1">
      <alignment horizontal="center" vertical="center"/>
    </xf>
    <xf fontId="38" fillId="36" borderId="53" numFmtId="170" xfId="44" applyNumberFormat="1" applyFont="1" applyFill="1" applyBorder="1" applyAlignment="1">
      <alignment horizontal="center" vertical="center"/>
    </xf>
    <xf fontId="38" fillId="36" borderId="30" numFmtId="171" xfId="44" applyNumberFormat="1" applyFont="1" applyFill="1" applyBorder="1" applyAlignment="1">
      <alignment horizontal="center" vertical="center"/>
    </xf>
    <xf fontId="38" fillId="36" borderId="31" numFmtId="171" xfId="44" applyNumberFormat="1" applyFont="1" applyFill="1" applyBorder="1" applyAlignment="1">
      <alignment horizontal="center" vertical="center"/>
    </xf>
    <xf fontId="48" fillId="0" borderId="0" numFmtId="169" xfId="0" applyNumberFormat="1" applyFont="1"/>
    <xf fontId="38" fillId="0" borderId="16" numFmtId="170" xfId="44" applyNumberFormat="1" applyFont="1" applyBorder="1" applyAlignment="1">
      <alignment horizontal="center" vertical="center"/>
    </xf>
    <xf fontId="38" fillId="0" borderId="32" numFmtId="49" xfId="0" applyNumberFormat="1" applyFont="1" applyBorder="1" applyAlignment="1">
      <alignment horizontal="center" vertical="center"/>
    </xf>
    <xf fontId="7" fillId="0" borderId="13" numFmtId="0" xfId="44" applyFont="1" applyBorder="1" applyAlignment="1">
      <alignment horizontal="left" vertical="center"/>
    </xf>
    <xf fontId="38" fillId="0" borderId="32" numFmtId="0" xfId="44" applyFont="1" applyBorder="1" applyAlignment="1">
      <alignment horizontal="center" vertical="center"/>
    </xf>
    <xf fontId="38" fillId="0" borderId="32" numFmtId="168" xfId="44" applyNumberFormat="1" applyFont="1" applyBorder="1" applyAlignment="1">
      <alignment horizontal="center" vertical="center"/>
    </xf>
    <xf fontId="38" fillId="0" borderId="33" numFmtId="168" xfId="44" applyNumberFormat="1" applyFont="1" applyBorder="1" applyAlignment="1">
      <alignment horizontal="center" vertical="center"/>
    </xf>
    <xf fontId="38" fillId="0" borderId="34" numFmtId="170" xfId="44" applyNumberFormat="1" applyFont="1" applyBorder="1" applyAlignment="1">
      <alignment horizontal="center" vertical="center"/>
    </xf>
    <xf fontId="7" fillId="37" borderId="43" numFmtId="0" xfId="0" applyFont="1" applyFill="1" applyBorder="1" applyAlignment="1">
      <alignment horizontal="left" vertical="center" wrapText="1"/>
    </xf>
    <xf fontId="38" fillId="37" borderId="45" numFmtId="170" xfId="44" applyNumberFormat="1" applyFont="1" applyFill="1" applyBorder="1" applyAlignment="1">
      <alignment horizontal="center" vertical="center"/>
    </xf>
    <xf fontId="38" fillId="37" borderId="18" numFmtId="170" xfId="44" applyNumberFormat="1" applyFont="1" applyFill="1" applyBorder="1" applyAlignment="1">
      <alignment horizontal="center" vertical="center"/>
    </xf>
    <xf fontId="38" fillId="37" borderId="54" numFmtId="170" xfId="44" applyNumberFormat="1" applyFont="1" applyFill="1" applyBorder="1" applyAlignment="1">
      <alignment horizontal="center" vertical="center"/>
    </xf>
    <xf fontId="38" fillId="37" borderId="55" numFmtId="170" xfId="44" applyNumberFormat="1" applyFont="1" applyFill="1" applyBorder="1" applyAlignment="1">
      <alignment horizontal="center" vertical="center"/>
    </xf>
    <xf fontId="38" fillId="37" borderId="45" numFmtId="4" xfId="44" applyNumberFormat="1" applyFont="1" applyFill="1" applyBorder="1" applyAlignment="1">
      <alignment horizontal="center" vertical="center"/>
    </xf>
    <xf fontId="38" fillId="37" borderId="50" numFmtId="170" xfId="44" applyNumberFormat="1" applyFont="1" applyFill="1" applyBorder="1" applyAlignment="1">
      <alignment horizontal="center" vertical="center"/>
    </xf>
    <xf fontId="38" fillId="38" borderId="25" numFmtId="49" xfId="0" applyNumberFormat="1" applyFont="1" applyFill="1" applyBorder="1" applyAlignment="1">
      <alignment horizontal="center" vertical="center"/>
    </xf>
    <xf fontId="7" fillId="38" borderId="27" numFmtId="0" xfId="0" applyFont="1" applyFill="1" applyBorder="1" applyAlignment="1">
      <alignment horizontal="left" vertical="center" wrapText="1"/>
    </xf>
    <xf fontId="38" fillId="38" borderId="25" numFmtId="0" xfId="44" applyFont="1" applyFill="1" applyBorder="1" applyAlignment="1">
      <alignment horizontal="center" vertical="center"/>
    </xf>
    <xf fontId="38" fillId="38" borderId="31" numFmtId="170" xfId="44" applyNumberFormat="1" applyFont="1" applyFill="1" applyBorder="1" applyAlignment="1">
      <alignment horizontal="center" vertical="center"/>
    </xf>
    <xf fontId="38" fillId="38" borderId="30" numFmtId="168" xfId="44" applyNumberFormat="1" applyFont="1" applyFill="1" applyBorder="1" applyAlignment="1">
      <alignment horizontal="center" vertical="center"/>
    </xf>
    <xf fontId="38" fillId="38" borderId="31" numFmtId="169" xfId="44" applyNumberFormat="1" applyFont="1" applyFill="1" applyBorder="1" applyAlignment="1">
      <alignment horizontal="center" vertical="center"/>
    </xf>
    <xf fontId="38" fillId="38" borderId="53" numFmtId="170" xfId="44" applyNumberFormat="1" applyFont="1" applyFill="1" applyBorder="1" applyAlignment="1">
      <alignment horizontal="center" vertical="center"/>
    </xf>
    <xf fontId="38" fillId="38" borderId="30" numFmtId="170" xfId="45" applyNumberFormat="1" applyFont="1" applyFill="1" applyBorder="1" applyAlignment="1">
      <alignment horizontal="center" vertical="center"/>
    </xf>
    <xf fontId="38" fillId="38" borderId="31" numFmtId="170" xfId="45" applyNumberFormat="1" applyFont="1" applyFill="1" applyBorder="1" applyAlignment="1">
      <alignment horizontal="center" vertical="center"/>
    </xf>
    <xf fontId="38" fillId="38" borderId="30" numFmtId="170" xfId="44" applyNumberFormat="1" applyFont="1" applyFill="1" applyBorder="1" applyAlignment="1">
      <alignment horizontal="center" vertical="center"/>
    </xf>
    <xf fontId="38" fillId="38" borderId="29" numFmtId="170" xfId="44" applyNumberFormat="1" applyFont="1" applyFill="1" applyBorder="1" applyAlignment="1">
      <alignment horizontal="center" vertical="center"/>
    </xf>
    <xf fontId="7" fillId="0" borderId="0" numFmtId="0" xfId="44" applyFont="1" applyAlignment="1">
      <alignment vertical="center"/>
    </xf>
    <xf fontId="7" fillId="0" borderId="16" numFmtId="0" xfId="0" applyFont="1" applyBorder="1" applyAlignment="1">
      <alignment horizontal="left" vertical="center" wrapText="1"/>
    </xf>
    <xf fontId="38" fillId="0" borderId="56" numFmtId="170" xfId="44" applyNumberFormat="1" applyFont="1" applyBorder="1" applyAlignment="1">
      <alignment horizontal="center" vertical="center"/>
    </xf>
    <xf fontId="38" fillId="0" borderId="47" numFmtId="49" xfId="0" applyNumberFormat="1" applyFont="1" applyBorder="1" applyAlignment="1">
      <alignment horizontal="center" vertical="center"/>
    </xf>
    <xf fontId="7" fillId="0" borderId="48" numFmtId="0" xfId="44" applyFont="1" applyBorder="1" applyAlignment="1">
      <alignment horizontal="left" vertical="center"/>
    </xf>
    <xf fontId="38" fillId="0" borderId="47" numFmtId="0" xfId="44" applyFont="1" applyBorder="1" applyAlignment="1">
      <alignment horizontal="center" vertical="center"/>
    </xf>
    <xf fontId="38" fillId="0" borderId="47" numFmtId="168" xfId="44" applyNumberFormat="1" applyFont="1" applyBorder="1" applyAlignment="1">
      <alignment horizontal="center" vertical="center"/>
    </xf>
    <xf fontId="38" fillId="0" borderId="49" numFmtId="168" xfId="44" applyNumberFormat="1" applyFont="1" applyBorder="1" applyAlignment="1">
      <alignment horizontal="center" vertical="center"/>
    </xf>
    <xf fontId="38" fillId="0" borderId="50" numFmtId="169" xfId="44" applyNumberFormat="1" applyFont="1" applyBorder="1" applyAlignment="1">
      <alignment horizontal="center" vertical="center"/>
    </xf>
    <xf fontId="38" fillId="0" borderId="51" numFmtId="170" xfId="44" applyNumberFormat="1" applyFont="1" applyBorder="1" applyAlignment="1">
      <alignment horizontal="center" vertical="center"/>
    </xf>
    <xf fontId="38" fillId="0" borderId="33" numFmtId="170" xfId="45" applyNumberFormat="1" applyFont="1" applyBorder="1" applyAlignment="1">
      <alignment horizontal="center" vertical="center"/>
    </xf>
    <xf fontId="38" fillId="0" borderId="34" numFmtId="170" xfId="45" applyNumberFormat="1" applyFont="1" applyBorder="1" applyAlignment="1">
      <alignment horizontal="center" vertical="center"/>
    </xf>
    <xf fontId="38" fillId="0" borderId="49" numFmtId="170" xfId="44" applyNumberFormat="1" applyFont="1" applyBorder="1" applyAlignment="1">
      <alignment horizontal="center" vertical="center"/>
    </xf>
    <xf fontId="38" fillId="0" borderId="52" numFmtId="170" xfId="44" applyNumberFormat="1" applyFont="1" applyBorder="1" applyAlignment="1">
      <alignment horizontal="center" vertical="center"/>
    </xf>
    <xf fontId="38" fillId="0" borderId="50" numFmtId="170" xfId="44" applyNumberFormat="1" applyFont="1" applyBorder="1" applyAlignment="1">
      <alignment horizontal="center" vertical="center"/>
    </xf>
    <xf fontId="38" fillId="0" borderId="34" numFmtId="169" xfId="44" applyNumberFormat="1" applyFont="1" applyBorder="1" applyAlignment="1">
      <alignment horizontal="center" vertical="center"/>
    </xf>
    <xf fontId="38" fillId="0" borderId="12" numFmtId="170" xfId="44" applyNumberFormat="1" applyFont="1" applyBorder="1" applyAlignment="1">
      <alignment horizontal="center" vertical="center"/>
    </xf>
    <xf fontId="38" fillId="0" borderId="33" numFmtId="170" xfId="44" applyNumberFormat="1" applyFont="1" applyBorder="1" applyAlignment="1">
      <alignment horizontal="center" vertical="center"/>
    </xf>
    <xf fontId="38" fillId="0" borderId="57" numFmtId="170" xfId="44" applyNumberFormat="1" applyFont="1" applyBorder="1" applyAlignment="1">
      <alignment horizontal="center" vertical="center"/>
    </xf>
    <xf fontId="38" fillId="38" borderId="35" numFmtId="49" xfId="0" applyNumberFormat="1" applyFont="1" applyFill="1" applyBorder="1" applyAlignment="1">
      <alignment horizontal="center" vertical="center"/>
    </xf>
    <xf fontId="7" fillId="38" borderId="36" numFmtId="0" xfId="0" applyFont="1" applyFill="1" applyBorder="1" applyAlignment="1">
      <alignment horizontal="left" vertical="center" wrapText="1"/>
    </xf>
    <xf fontId="38" fillId="38" borderId="35" numFmtId="0" xfId="44" applyFont="1" applyFill="1" applyBorder="1" applyAlignment="1">
      <alignment horizontal="center" vertical="center"/>
    </xf>
    <xf fontId="38" fillId="38" borderId="38" numFmtId="168" xfId="44" applyNumberFormat="1" applyFont="1" applyFill="1" applyBorder="1" applyAlignment="1">
      <alignment horizontal="center" vertical="center"/>
    </xf>
    <xf fontId="38" fillId="38" borderId="39" numFmtId="169" xfId="44" applyNumberFormat="1" applyFont="1" applyFill="1" applyBorder="1" applyAlignment="1">
      <alignment horizontal="center" vertical="center"/>
    </xf>
    <xf fontId="38" fillId="38" borderId="41" numFmtId="170" xfId="44" applyNumberFormat="1" applyFont="1" applyFill="1" applyBorder="1" applyAlignment="1">
      <alignment horizontal="center" vertical="center"/>
    </xf>
    <xf fontId="38" fillId="38" borderId="58" numFmtId="170" xfId="45" applyNumberFormat="1" applyFont="1" applyFill="1" applyBorder="1" applyAlignment="1">
      <alignment horizontal="center" vertical="center"/>
    </xf>
    <xf fontId="38" fillId="38" borderId="59" numFmtId="170" xfId="45" applyNumberFormat="1" applyFont="1" applyFill="1" applyBorder="1" applyAlignment="1">
      <alignment horizontal="center" vertical="center"/>
    </xf>
    <xf fontId="38" fillId="38" borderId="38" numFmtId="170" xfId="44" applyNumberFormat="1" applyFont="1" applyFill="1" applyBorder="1" applyAlignment="1">
      <alignment horizontal="center" vertical="center"/>
    </xf>
    <xf fontId="38" fillId="38" borderId="60" numFmtId="170" xfId="44" applyNumberFormat="1" applyFont="1" applyFill="1" applyBorder="1" applyAlignment="1">
      <alignment horizontal="center" vertical="center"/>
    </xf>
    <xf fontId="38" fillId="38" borderId="39" numFmtId="170" xfId="44" applyNumberFormat="1" applyFont="1" applyFill="1" applyBorder="1" applyAlignment="1">
      <alignment horizontal="center" vertical="center"/>
    </xf>
    <xf fontId="7" fillId="38" borderId="29" numFmtId="0" xfId="0" applyFont="1" applyFill="1" applyBorder="1" applyAlignment="1">
      <alignment horizontal="left" vertical="center" wrapText="1"/>
    </xf>
    <xf fontId="38" fillId="38" borderId="61" numFmtId="0" xfId="44" applyFont="1" applyFill="1" applyBorder="1" applyAlignment="1">
      <alignment horizontal="center" vertical="center"/>
    </xf>
    <xf fontId="38" fillId="38" borderId="35" numFmtId="168" xfId="44" applyNumberFormat="1" applyFont="1" applyFill="1" applyBorder="1" applyAlignment="1">
      <alignment horizontal="center" vertical="center"/>
    </xf>
    <xf fontId="38" fillId="38" borderId="40" numFmtId="168" xfId="44" applyNumberFormat="1" applyFont="1" applyFill="1" applyBorder="1" applyAlignment="1">
      <alignment horizontal="center" vertical="center"/>
    </xf>
    <xf fontId="38" fillId="38" borderId="62" numFmtId="170" xfId="44" applyNumberFormat="1" applyFont="1" applyFill="1" applyBorder="1" applyAlignment="1">
      <alignment horizontal="center" vertical="center"/>
    </xf>
    <xf fontId="38" fillId="38" borderId="58" numFmtId="170" xfId="44" applyNumberFormat="1" applyFont="1" applyFill="1" applyBorder="1" applyAlignment="1">
      <alignment horizontal="center" vertical="center"/>
    </xf>
    <xf fontId="38" fillId="38" borderId="42" numFmtId="170" xfId="44" applyNumberFormat="1" applyFont="1" applyFill="1" applyBorder="1" applyAlignment="1">
      <alignment horizontal="center" vertical="center"/>
    </xf>
    <xf fontId="38" fillId="38" borderId="63" numFmtId="168" xfId="44" applyNumberFormat="1" applyFont="1" applyFill="1" applyBorder="1" applyAlignment="1">
      <alignment horizontal="center" vertical="center"/>
    </xf>
    <xf fontId="38" fillId="38" borderId="59" numFmtId="170" xfId="44" applyNumberFormat="1" applyFont="1" applyFill="1" applyBorder="1" applyAlignment="1">
      <alignment horizontal="center" vertical="center"/>
    </xf>
    <xf fontId="38" fillId="0" borderId="56" numFmtId="49" xfId="0" applyNumberFormat="1" applyFont="1" applyBorder="1" applyAlignment="1">
      <alignment horizontal="center" vertical="center"/>
    </xf>
    <xf fontId="7" fillId="0" borderId="64" numFmtId="0" xfId="44" applyFont="1" applyBorder="1" applyAlignment="1">
      <alignment horizontal="left" indent="3" vertical="center"/>
    </xf>
    <xf fontId="38" fillId="38" borderId="61" numFmtId="168" xfId="44" applyNumberFormat="1" applyFont="1" applyFill="1" applyBorder="1" applyAlignment="1">
      <alignment horizontal="center" vertical="center"/>
    </xf>
    <xf fontId="38" fillId="38" borderId="62" numFmtId="169" xfId="44" applyNumberFormat="1" applyFont="1" applyFill="1" applyBorder="1" applyAlignment="1">
      <alignment horizontal="center" vertical="center"/>
    </xf>
    <xf fontId="38" fillId="0" borderId="17" numFmtId="170" xfId="45" applyNumberFormat="1" applyFont="1" applyBorder="1" applyAlignment="1">
      <alignment horizontal="center" vertical="center"/>
    </xf>
    <xf fontId="38" fillId="0" borderId="17" numFmtId="170" xfId="44" applyNumberFormat="1" applyFont="1" applyBorder="1" applyAlignment="1">
      <alignment horizontal="center" vertical="center"/>
    </xf>
    <xf fontId="38" fillId="0" borderId="17" numFmtId="168" xfId="44" applyNumberFormat="1" applyFont="1" applyBorder="1" applyAlignment="1">
      <alignment horizontal="center" vertical="center"/>
    </xf>
    <xf fontId="38" fillId="0" borderId="45" numFmtId="49" xfId="0" applyNumberFormat="1" applyFont="1" applyBorder="1" applyAlignment="1">
      <alignment horizontal="center" vertical="center"/>
    </xf>
    <xf fontId="7" fillId="0" borderId="43" numFmtId="0" xfId="44" applyFont="1" applyBorder="1" applyAlignment="1">
      <alignment horizontal="left" indent="3" vertical="center"/>
    </xf>
    <xf fontId="38" fillId="0" borderId="17" numFmtId="0" xfId="44" applyFont="1" applyBorder="1" applyAlignment="1">
      <alignment horizontal="center" vertical="center"/>
    </xf>
    <xf fontId="38" fillId="0" borderId="50" numFmtId="49" xfId="0" applyNumberFormat="1" applyFont="1" applyBorder="1" applyAlignment="1">
      <alignment horizontal="center" vertical="center"/>
    </xf>
    <xf fontId="7" fillId="38" borderId="25" numFmtId="0" xfId="0" applyFont="1" applyFill="1" applyBorder="1" applyAlignment="1">
      <alignment horizontal="left" vertical="center" wrapText="1"/>
    </xf>
    <xf fontId="38" fillId="38" borderId="29" numFmtId="0" xfId="44" applyFont="1" applyFill="1" applyBorder="1" applyAlignment="1">
      <alignment horizontal="center" vertical="center"/>
    </xf>
    <xf fontId="38" fillId="38" borderId="25" numFmtId="168" xfId="44" applyNumberFormat="1" applyFont="1" applyFill="1" applyBorder="1" applyAlignment="1">
      <alignment horizontal="center" vertical="center"/>
    </xf>
    <xf fontId="38" fillId="38" borderId="65" numFmtId="168" xfId="44" applyNumberFormat="1" applyFont="1" applyFill="1" applyBorder="1" applyAlignment="1">
      <alignment horizontal="center" vertical="center"/>
    </xf>
    <xf fontId="38" fillId="38" borderId="53" numFmtId="169" xfId="44" applyNumberFormat="1" applyFont="1" applyFill="1" applyBorder="1" applyAlignment="1">
      <alignment horizontal="center" vertical="center"/>
    </xf>
    <xf fontId="38" fillId="38" borderId="54" numFmtId="170" xfId="44" applyNumberFormat="1" applyFont="1" applyFill="1" applyBorder="1" applyAlignment="1">
      <alignment horizontal="center" vertical="center"/>
    </xf>
    <xf fontId="38" fillId="38" borderId="56" numFmtId="170" xfId="44" applyNumberFormat="1" applyFont="1" applyFill="1" applyBorder="1" applyAlignment="1">
      <alignment horizontal="center" vertical="center"/>
    </xf>
    <xf fontId="38" fillId="38" borderId="20" numFmtId="170" xfId="45" applyNumberFormat="1" applyFont="1" applyFill="1" applyBorder="1" applyAlignment="1">
      <alignment horizontal="center" vertical="center"/>
    </xf>
    <xf fontId="38" fillId="38" borderId="56" numFmtId="170" xfId="45" applyNumberFormat="1" applyFont="1" applyFill="1" applyBorder="1" applyAlignment="1">
      <alignment horizontal="center" vertical="center"/>
    </xf>
    <xf fontId="38" fillId="38" borderId="20" numFmtId="170" xfId="44" applyNumberFormat="1" applyFont="1" applyFill="1" applyBorder="1" applyAlignment="1">
      <alignment horizontal="center" vertical="center"/>
    </xf>
    <xf fontId="38" fillId="38" borderId="55" numFmtId="170" xfId="44" applyNumberFormat="1" applyFont="1" applyFill="1" applyBorder="1" applyAlignment="1">
      <alignment horizontal="center" vertical="center"/>
    </xf>
    <xf fontId="38" fillId="38" borderId="20" numFmtId="168" xfId="44" applyNumberFormat="1" applyFont="1" applyFill="1" applyBorder="1" applyAlignment="1">
      <alignment horizontal="center" vertical="center"/>
    </xf>
    <xf fontId="38" fillId="0" borderId="66" numFmtId="168" xfId="44" applyNumberFormat="1" applyFont="1" applyBorder="1" applyAlignment="1">
      <alignment horizontal="center" vertical="center"/>
    </xf>
    <xf fontId="38" fillId="38" borderId="64" numFmtId="49" xfId="0" applyNumberFormat="1" applyFont="1" applyFill="1" applyBorder="1" applyAlignment="1">
      <alignment horizontal="center" vertical="center"/>
    </xf>
    <xf fontId="7" fillId="38" borderId="19" numFmtId="0" xfId="0" applyFont="1" applyFill="1" applyBorder="1" applyAlignment="1">
      <alignment horizontal="left" vertical="center" wrapText="1"/>
    </xf>
    <xf fontId="38" fillId="38" borderId="64" numFmtId="0" xfId="44" applyFont="1" applyFill="1" applyBorder="1" applyAlignment="1">
      <alignment horizontal="center" vertical="center"/>
    </xf>
    <xf fontId="38" fillId="38" borderId="25" numFmtId="169" xfId="0" applyNumberFormat="1" applyFont="1" applyFill="1" applyBorder="1" applyAlignment="1">
      <alignment horizontal="center" vertical="center"/>
    </xf>
    <xf fontId="38" fillId="38" borderId="30" numFmtId="169" xfId="0" applyNumberFormat="1" applyFont="1" applyFill="1" applyBorder="1" applyAlignment="1">
      <alignment horizontal="center" vertical="center"/>
    </xf>
    <xf fontId="38" fillId="0" borderId="43" numFmtId="169" xfId="0" applyNumberFormat="1" applyFont="1" applyBorder="1" applyAlignment="1">
      <alignment horizontal="center" vertical="center"/>
    </xf>
    <xf fontId="38" fillId="0" borderId="44" numFmtId="169" xfId="0" applyNumberFormat="1" applyFont="1" applyBorder="1" applyAlignment="1">
      <alignment horizontal="center" vertical="center"/>
    </xf>
    <xf fontId="38" fillId="39" borderId="44" numFmtId="170" xfId="45" applyNumberFormat="1" applyFont="1" applyFill="1" applyBorder="1" applyAlignment="1">
      <alignment horizontal="center" vertical="center"/>
    </xf>
    <xf fontId="38" fillId="39" borderId="45" numFmtId="170" xfId="45" applyNumberFormat="1" applyFont="1" applyFill="1" applyBorder="1" applyAlignment="1">
      <alignment horizontal="center" vertical="center"/>
    </xf>
    <xf fontId="38" fillId="39" borderId="44" numFmtId="170" xfId="44" applyNumberFormat="1" applyFont="1" applyFill="1" applyBorder="1" applyAlignment="1">
      <alignment horizontal="center" vertical="center"/>
    </xf>
    <xf fontId="38" fillId="39" borderId="46" numFmtId="170" xfId="44" applyNumberFormat="1" applyFont="1" applyFill="1" applyBorder="1" applyAlignment="1">
      <alignment horizontal="center" vertical="center"/>
    </xf>
    <xf fontId="38" fillId="39" borderId="44" numFmtId="169" xfId="0" applyNumberFormat="1" applyFont="1" applyFill="1" applyBorder="1" applyAlignment="1">
      <alignment horizontal="center" vertical="center"/>
    </xf>
    <xf fontId="38" fillId="39" borderId="45" numFmtId="170" xfId="44" applyNumberFormat="1" applyFont="1" applyFill="1" applyBorder="1" applyAlignment="1">
      <alignment horizontal="center" vertical="center"/>
    </xf>
    <xf fontId="38" fillId="0" borderId="43" numFmtId="170" xfId="44" applyNumberFormat="1" applyFont="1" applyBorder="1" applyAlignment="1">
      <alignment horizontal="center" vertical="center"/>
    </xf>
    <xf fontId="38" fillId="0" borderId="47" numFmtId="170" xfId="44" applyNumberFormat="1" applyFont="1" applyBorder="1" applyAlignment="1">
      <alignment horizontal="center" vertical="center"/>
    </xf>
    <xf fontId="38" fillId="36" borderId="25" numFmtId="170" xfId="44" applyNumberFormat="1" applyFont="1" applyFill="1" applyBorder="1" applyAlignment="1">
      <alignment horizontal="center" vertical="center"/>
    </xf>
    <xf fontId="38" fillId="0" borderId="46" numFmtId="169" xfId="44" applyNumberFormat="1" applyFont="1" applyBorder="1" applyAlignment="1">
      <alignment horizontal="center" vertical="center"/>
    </xf>
    <xf fontId="38" fillId="37" borderId="43" numFmtId="170" xfId="44" applyNumberFormat="1" applyFont="1" applyFill="1" applyBorder="1" applyAlignment="1">
      <alignment horizontal="center" vertical="center"/>
    </xf>
    <xf fontId="38" fillId="37" borderId="46" numFmtId="169" xfId="44" applyNumberFormat="1" applyFont="1" applyFill="1" applyBorder="1" applyAlignment="1">
      <alignment horizontal="center" vertical="center"/>
    </xf>
    <xf fontId="38" fillId="37" borderId="16" numFmtId="170" xfId="44" applyNumberFormat="1" applyFont="1" applyFill="1" applyBorder="1" applyAlignment="1">
      <alignment horizontal="center" vertical="center"/>
    </xf>
    <xf fontId="38" fillId="37" borderId="47" numFmtId="170" xfId="44" applyNumberFormat="1" applyFont="1" applyFill="1" applyBorder="1" applyAlignment="1">
      <alignment horizontal="center" vertical="center"/>
    </xf>
    <xf fontId="38" fillId="37" borderId="52" numFmtId="169" xfId="44" applyNumberFormat="1" applyFont="1" applyFill="1" applyBorder="1" applyAlignment="1">
      <alignment horizontal="center" vertical="center"/>
    </xf>
    <xf fontId="38" fillId="37" borderId="48" numFmtId="170" xfId="44" applyNumberFormat="1" applyFont="1" applyFill="1" applyBorder="1" applyAlignment="1">
      <alignment horizontal="center" vertical="center"/>
    </xf>
    <xf fontId="38" fillId="38" borderId="43" numFmtId="49" xfId="0" applyNumberFormat="1" applyFont="1" applyFill="1" applyBorder="1" applyAlignment="1">
      <alignment horizontal="center" vertical="center"/>
    </xf>
    <xf fontId="7" fillId="38" borderId="16" numFmtId="0" xfId="44" applyFont="1" applyFill="1" applyBorder="1" applyAlignment="1">
      <alignment horizontal="left" vertical="center" wrapText="1"/>
    </xf>
    <xf fontId="38" fillId="38" borderId="43" numFmtId="0" xfId="44" applyFont="1" applyFill="1" applyBorder="1" applyAlignment="1">
      <alignment horizontal="center" vertical="center"/>
    </xf>
    <xf fontId="38" fillId="38" borderId="43" numFmtId="170" xfId="44" applyNumberFormat="1" applyFont="1" applyFill="1" applyBorder="1" applyAlignment="1">
      <alignment horizontal="center" vertical="center"/>
    </xf>
    <xf fontId="38" fillId="38" borderId="44" numFmtId="170" xfId="44" applyNumberFormat="1" applyFont="1" applyFill="1" applyBorder="1" applyAlignment="1">
      <alignment horizontal="center" vertical="center"/>
    </xf>
    <xf fontId="38" fillId="38" borderId="45" numFmtId="169" xfId="44" applyNumberFormat="1" applyFont="1" applyFill="1" applyBorder="1" applyAlignment="1">
      <alignment horizontal="center" vertical="center"/>
    </xf>
    <xf fontId="38" fillId="38" borderId="15" numFmtId="170" xfId="44" applyNumberFormat="1" applyFont="1" applyFill="1" applyBorder="1" applyAlignment="1">
      <alignment horizontal="center" vertical="center"/>
    </xf>
    <xf fontId="38" fillId="38" borderId="44" numFmtId="170" xfId="45" applyNumberFormat="1" applyFont="1" applyFill="1" applyBorder="1" applyAlignment="1">
      <alignment horizontal="center" vertical="center"/>
    </xf>
    <xf fontId="38" fillId="38" borderId="45" numFmtId="170" xfId="45" applyNumberFormat="1" applyFont="1" applyFill="1" applyBorder="1" applyAlignment="1">
      <alignment horizontal="center" vertical="center"/>
    </xf>
    <xf fontId="38" fillId="38" borderId="46" numFmtId="170" xfId="44" applyNumberFormat="1" applyFont="1" applyFill="1" applyBorder="1" applyAlignment="1">
      <alignment horizontal="center" vertical="center"/>
    </xf>
    <xf fontId="38" fillId="38" borderId="45" numFmtId="170" xfId="44" applyNumberFormat="1" applyFont="1" applyFill="1" applyBorder="1" applyAlignment="1">
      <alignment horizontal="center" vertical="center"/>
    </xf>
    <xf fontId="38" fillId="0" borderId="67" numFmtId="170" xfId="44" applyNumberFormat="1" applyFont="1" applyBorder="1" applyAlignment="1">
      <alignment horizontal="center" vertical="center"/>
    </xf>
    <xf fontId="38" fillId="0" borderId="15" numFmtId="170" xfId="45" applyNumberFormat="1" applyFont="1" applyBorder="1" applyAlignment="1">
      <alignment horizontal="center" vertical="center"/>
    </xf>
    <xf fontId="7" fillId="38" borderId="16" numFmtId="0" xfId="0" applyFont="1" applyFill="1" applyBorder="1" applyAlignment="1">
      <alignment horizontal="left" vertical="center" wrapText="1"/>
    </xf>
    <xf fontId="38" fillId="38" borderId="46" numFmtId="169" xfId="44" applyNumberFormat="1" applyFont="1" applyFill="1" applyBorder="1" applyAlignment="1">
      <alignment horizontal="center" vertical="center"/>
    </xf>
    <xf fontId="38" fillId="38" borderId="15" numFmtId="170" xfId="45" applyNumberFormat="1" applyFont="1" applyFill="1" applyBorder="1" applyAlignment="1">
      <alignment horizontal="center" vertical="center"/>
    </xf>
    <xf fontId="38" fillId="0" borderId="10" numFmtId="49" xfId="0" applyNumberFormat="1" applyFont="1" applyBorder="1" applyAlignment="1">
      <alignment horizontal="center" vertical="center"/>
    </xf>
    <xf fontId="7" fillId="0" borderId="10" numFmtId="0" xfId="44" applyFont="1" applyBorder="1" applyAlignment="1">
      <alignment vertical="center" wrapText="1"/>
    </xf>
    <xf fontId="7" fillId="0" borderId="16" numFmtId="0" xfId="44" applyFont="1" applyBorder="1" applyAlignment="1">
      <alignment vertical="center" wrapText="1"/>
    </xf>
    <xf fontId="7" fillId="0" borderId="13" numFmtId="0" xfId="44" applyFont="1" applyBorder="1" applyAlignment="1">
      <alignment horizontal="left" vertical="center" wrapText="1"/>
    </xf>
    <xf fontId="7" fillId="0" borderId="32" numFmtId="0" xfId="44" applyFont="1" applyBorder="1" applyAlignment="1">
      <alignment horizontal="left" vertical="center"/>
    </xf>
    <xf fontId="38" fillId="0" borderId="68" numFmtId="0" xfId="44" applyFont="1" applyBorder="1" applyAlignment="1">
      <alignment horizontal="center" vertical="center"/>
    </xf>
    <xf fontId="38" fillId="0" borderId="64" numFmtId="170" xfId="44" applyNumberFormat="1" applyFont="1" applyBorder="1" applyAlignment="1">
      <alignment horizontal="center" vertical="center"/>
    </xf>
    <xf fontId="38" fillId="0" borderId="69" numFmtId="170" xfId="44" applyNumberFormat="1" applyFont="1" applyBorder="1" applyAlignment="1">
      <alignment horizontal="center" vertical="center"/>
    </xf>
    <xf fontId="38" fillId="0" borderId="70" numFmtId="169" xfId="44" applyNumberFormat="1" applyFont="1" applyBorder="1" applyAlignment="1">
      <alignment horizontal="center" vertical="center"/>
    </xf>
    <xf fontId="38" fillId="0" borderId="70" numFmtId="170" xfId="44" applyNumberFormat="1" applyFont="1" applyBorder="1" applyAlignment="1">
      <alignment horizontal="center" vertical="center"/>
    </xf>
    <xf fontId="7" fillId="0" borderId="47" numFmtId="0" xfId="44" applyFont="1" applyBorder="1" applyAlignment="1">
      <alignment horizontal="left" vertical="center"/>
    </xf>
    <xf fontId="38" fillId="0" borderId="0" numFmtId="170" xfId="44" applyNumberFormat="1" applyFont="1" applyAlignment="1">
      <alignment horizontal="center" vertical="center"/>
    </xf>
    <xf fontId="38" fillId="0" borderId="23" numFmtId="170" xfId="44" applyNumberFormat="1" applyFont="1" applyBorder="1" applyAlignment="1">
      <alignment horizontal="center" vertical="center"/>
    </xf>
    <xf fontId="38" fillId="0" borderId="69" numFmtId="170" xfId="45" applyNumberFormat="1" applyFont="1" applyBorder="1" applyAlignment="1">
      <alignment horizontal="center" vertical="center"/>
    </xf>
    <xf fontId="38" fillId="0" borderId="71" numFmtId="170" xfId="45" applyNumberFormat="1" applyFont="1" applyBorder="1" applyAlignment="1">
      <alignment horizontal="center" vertical="center"/>
    </xf>
    <xf fontId="38" fillId="0" borderId="10" numFmtId="170" xfId="44" applyNumberFormat="1" applyFont="1" applyBorder="1" applyAlignment="1">
      <alignment horizontal="center" vertical="center"/>
    </xf>
    <xf fontId="38" fillId="37" borderId="17" numFmtId="170" xfId="44" applyNumberFormat="1" applyFont="1" applyFill="1" applyBorder="1" applyAlignment="1">
      <alignment horizontal="center" vertical="center"/>
    </xf>
    <xf fontId="38" fillId="37" borderId="10" numFmtId="170" xfId="44" applyNumberFormat="1" applyFont="1" applyFill="1" applyBorder="1" applyAlignment="1">
      <alignment horizontal="center" vertical="center"/>
    </xf>
    <xf fontId="38" fillId="37" borderId="66" numFmtId="170" xfId="44" applyNumberFormat="1" applyFont="1" applyFill="1" applyBorder="1" applyAlignment="1">
      <alignment horizontal="center" vertical="center"/>
    </xf>
    <xf fontId="38" fillId="37" borderId="72" numFmtId="170" xfId="44" applyNumberFormat="1" applyFont="1" applyFill="1" applyBorder="1" applyAlignment="1">
      <alignment horizontal="center" vertical="center"/>
    </xf>
    <xf fontId="38" fillId="36" borderId="25" numFmtId="164" xfId="79" applyNumberFormat="1" applyFont="1" applyFill="1" applyBorder="1" applyAlignment="1">
      <alignment horizontal="center" vertical="center"/>
    </xf>
    <xf fontId="38" fillId="36" borderId="65" numFmtId="170" xfId="44" applyNumberFormat="1" applyFont="1" applyFill="1" applyBorder="1" applyAlignment="1">
      <alignment horizontal="center" vertical="center"/>
    </xf>
    <xf fontId="38" fillId="36" borderId="73" numFmtId="170" xfId="44" applyNumberFormat="1" applyFont="1" applyFill="1" applyBorder="1" applyAlignment="1">
      <alignment horizontal="center" vertical="center"/>
    </xf>
    <xf fontId="7" fillId="37" borderId="16" numFmtId="0" xfId="0" applyFont="1" applyFill="1" applyBorder="1" applyAlignment="1">
      <alignment horizontal="left" vertical="center" wrapText="1"/>
    </xf>
    <xf fontId="38" fillId="37" borderId="74" numFmtId="49" xfId="0" applyNumberFormat="1" applyFont="1" applyFill="1" applyBorder="1" applyAlignment="1">
      <alignment horizontal="center" vertical="center"/>
    </xf>
    <xf fontId="7" fillId="37" borderId="75" numFmtId="0" xfId="0" applyFont="1" applyFill="1" applyBorder="1" applyAlignment="1">
      <alignment horizontal="left" vertical="center" wrapText="1"/>
    </xf>
    <xf fontId="38" fillId="37" borderId="74" numFmtId="0" xfId="44" applyFont="1" applyFill="1" applyBorder="1" applyAlignment="1">
      <alignment horizontal="center" vertical="center"/>
    </xf>
    <xf fontId="38" fillId="37" borderId="74" numFmtId="170" xfId="44" applyNumberFormat="1" applyFont="1" applyFill="1" applyBorder="1" applyAlignment="1">
      <alignment horizontal="center" vertical="center"/>
    </xf>
    <xf fontId="38" fillId="37" borderId="76" numFmtId="170" xfId="44" applyNumberFormat="1" applyFont="1" applyFill="1" applyBorder="1" applyAlignment="1">
      <alignment horizontal="center" vertical="center"/>
    </xf>
    <xf fontId="38" fillId="37" borderId="77" numFmtId="169" xfId="44" applyNumberFormat="1" applyFont="1" applyFill="1" applyBorder="1" applyAlignment="1">
      <alignment horizontal="center" vertical="center"/>
    </xf>
    <xf fontId="38" fillId="37" borderId="78" numFmtId="170" xfId="44" applyNumberFormat="1" applyFont="1" applyFill="1" applyBorder="1" applyAlignment="1">
      <alignment horizontal="center" vertical="center"/>
    </xf>
    <xf fontId="38" fillId="37" borderId="79" numFmtId="170" xfId="44" applyNumberFormat="1" applyFont="1" applyFill="1" applyBorder="1" applyAlignment="1">
      <alignment horizontal="center" vertical="center"/>
    </xf>
    <xf fontId="38" fillId="37" borderId="80" numFmtId="170" xfId="44" applyNumberFormat="1" applyFont="1" applyFill="1" applyBorder="1" applyAlignment="1">
      <alignment horizontal="center" vertical="center"/>
    </xf>
    <xf fontId="38" fillId="37" borderId="81" numFmtId="170" xfId="44" applyNumberFormat="1" applyFont="1" applyFill="1" applyBorder="1" applyAlignment="1">
      <alignment horizontal="center" vertical="center"/>
    </xf>
    <xf fontId="38" fillId="37" borderId="77" numFmtId="170" xfId="44" applyNumberFormat="1" applyFont="1" applyFill="1" applyBorder="1" applyAlignment="1">
      <alignment horizontal="center" vertical="center"/>
    </xf>
    <xf fontId="38" fillId="36" borderId="53" numFmtId="169" xfId="44" applyNumberFormat="1" applyFont="1" applyFill="1" applyBorder="1" applyAlignment="1">
      <alignment horizontal="center" vertical="center"/>
    </xf>
    <xf fontId="48" fillId="0" borderId="82" numFmtId="0" xfId="0" applyFont="1" applyBorder="1"/>
    <xf fontId="7" fillId="37" borderId="13" numFmtId="0" xfId="44" applyFont="1" applyFill="1" applyBorder="1" applyAlignment="1">
      <alignment horizontal="left" vertical="center"/>
    </xf>
    <xf fontId="38" fillId="37" borderId="32" numFmtId="0" xfId="44" applyFont="1" applyFill="1" applyBorder="1" applyAlignment="1">
      <alignment horizontal="center" vertical="center"/>
    </xf>
    <xf fontId="7" fillId="37" borderId="19" numFmtId="0" xfId="44" applyFont="1" applyFill="1" applyBorder="1" applyAlignment="1">
      <alignment horizontal="left" vertical="center" wrapText="1"/>
    </xf>
    <xf fontId="38" fillId="37" borderId="64" numFmtId="0" xfId="44" applyFont="1" applyFill="1" applyBorder="1" applyAlignment="1">
      <alignment horizontal="center" vertical="center"/>
    </xf>
    <xf fontId="38" fillId="36" borderId="64" numFmtId="49" xfId="0" applyNumberFormat="1" applyFont="1" applyFill="1" applyBorder="1" applyAlignment="1">
      <alignment horizontal="center" vertical="center"/>
    </xf>
    <xf fontId="7" fillId="36" borderId="19" numFmtId="0" xfId="0" applyFont="1" applyFill="1" applyBorder="1" applyAlignment="1">
      <alignment horizontal="left" vertical="center" wrapText="1"/>
    </xf>
    <xf fontId="38" fillId="36" borderId="64" numFmtId="0" xfId="44" applyFont="1" applyFill="1" applyBorder="1" applyAlignment="1">
      <alignment horizontal="center" vertical="center"/>
    </xf>
    <xf fontId="38" fillId="39" borderId="15" numFmtId="170" xfId="44" applyNumberFormat="1" applyFont="1" applyFill="1" applyBorder="1" applyAlignment="1">
      <alignment horizontal="center" vertical="center"/>
    </xf>
    <xf fontId="38" fillId="39" borderId="10" numFmtId="170" xfId="44" applyNumberFormat="1" applyFont="1" applyFill="1" applyBorder="1" applyAlignment="1">
      <alignment horizontal="center" vertical="center"/>
    </xf>
    <xf fontId="38" fillId="39" borderId="17" numFmtId="170" xfId="44" applyNumberFormat="1" applyFont="1" applyFill="1" applyBorder="1" applyAlignment="1">
      <alignment horizontal="center" vertical="center"/>
    </xf>
    <xf fontId="7" fillId="0" borderId="48" numFmtId="0" xfId="0" applyFont="1" applyBorder="1" applyAlignment="1">
      <alignment horizontal="left" vertical="center" wrapText="1"/>
    </xf>
    <xf fontId="38" fillId="0" borderId="66" numFmtId="170" xfId="44" applyNumberFormat="1" applyFont="1" applyBorder="1" applyAlignment="1">
      <alignment horizontal="center" vertical="center"/>
    </xf>
    <xf fontId="38" fillId="0" borderId="72" numFmtId="170" xfId="44" applyNumberFormat="1" applyFont="1" applyBorder="1" applyAlignment="1">
      <alignment horizontal="center" vertical="center"/>
    </xf>
    <xf fontId="38" fillId="0" borderId="49" numFmtId="170" xfId="45" applyNumberFormat="1" applyFont="1" applyBorder="1" applyAlignment="1">
      <alignment horizontal="center" vertical="center"/>
    </xf>
    <xf fontId="38" fillId="0" borderId="50" numFmtId="170" xfId="45" applyNumberFormat="1" applyFont="1" applyBorder="1" applyAlignment="1">
      <alignment horizontal="center" vertical="center"/>
    </xf>
    <xf fontId="38" fillId="36" borderId="25" numFmtId="170" xfId="0" applyNumberFormat="1" applyFont="1" applyFill="1" applyBorder="1" applyAlignment="1">
      <alignment horizontal="center" vertical="center"/>
    </xf>
    <xf fontId="38" fillId="36" borderId="65" numFmtId="170" xfId="0" applyNumberFormat="1" applyFont="1" applyFill="1" applyBorder="1" applyAlignment="1">
      <alignment horizontal="center" vertical="center"/>
    </xf>
    <xf fontId="38" fillId="36" borderId="31" numFmtId="170" xfId="0" applyNumberFormat="1" applyFont="1" applyFill="1" applyBorder="1" applyAlignment="1">
      <alignment horizontal="center" vertical="center"/>
    </xf>
    <xf fontId="38" fillId="36" borderId="28" numFmtId="170" xfId="0" applyNumberFormat="1" applyFont="1" applyFill="1" applyBorder="1" applyAlignment="1">
      <alignment horizontal="center" vertical="center"/>
    </xf>
    <xf fontId="38" fillId="36" borderId="30" numFmtId="170" xfId="0" applyNumberFormat="1" applyFont="1" applyFill="1" applyBorder="1" applyAlignment="1">
      <alignment horizontal="center" vertical="center"/>
    </xf>
    <xf fontId="38" fillId="36" borderId="29" numFmtId="170" xfId="0" applyNumberFormat="1" applyFont="1" applyFill="1" applyBorder="1" applyAlignment="1">
      <alignment horizontal="center" vertical="center"/>
    </xf>
    <xf fontId="38" fillId="36" borderId="65" numFmtId="169" xfId="0" applyNumberFormat="1" applyFont="1" applyFill="1" applyBorder="1" applyAlignment="1">
      <alignment horizontal="center" vertical="center"/>
    </xf>
    <xf fontId="38" fillId="36" borderId="31" numFmtId="169" xfId="0" applyNumberFormat="1" applyFont="1" applyFill="1" applyBorder="1" applyAlignment="1">
      <alignment horizontal="center" vertical="center"/>
    </xf>
    <xf fontId="38" fillId="0" borderId="20" numFmtId="170" xfId="0" applyNumberFormat="1" applyFont="1" applyBorder="1" applyAlignment="1">
      <alignment horizontal="center" vertical="center"/>
    </xf>
    <xf fontId="38" fillId="0" borderId="56" numFmtId="170" xfId="0" applyNumberFormat="1" applyFont="1" applyBorder="1" applyAlignment="1">
      <alignment horizontal="center" vertical="center"/>
    </xf>
    <xf fontId="38" fillId="0" borderId="83" numFmtId="170" xfId="0" applyNumberFormat="1" applyFont="1" applyBorder="1" applyAlignment="1">
      <alignment horizontal="center" vertical="center"/>
    </xf>
    <xf fontId="38" fillId="0" borderId="44" numFmtId="170" xfId="0" applyNumberFormat="1" applyFont="1" applyBorder="1" applyAlignment="1">
      <alignment horizontal="center" vertical="center"/>
    </xf>
    <xf fontId="38" fillId="0" borderId="46" numFmtId="170" xfId="0" applyNumberFormat="1" applyFont="1" applyBorder="1" applyAlignment="1">
      <alignment horizontal="center" vertical="center"/>
    </xf>
    <xf fontId="38" fillId="0" borderId="54" numFmtId="170" xfId="0" applyNumberFormat="1" applyFont="1" applyBorder="1" applyAlignment="1">
      <alignment horizontal="center" vertical="center"/>
    </xf>
    <xf fontId="38" fillId="0" borderId="55" numFmtId="170" xfId="0" applyNumberFormat="1" applyFont="1" applyBorder="1" applyAlignment="1">
      <alignment horizontal="center" vertical="center"/>
    </xf>
    <xf fontId="38" fillId="37" borderId="43" numFmtId="170" xfId="0" applyNumberFormat="1" applyFont="1" applyFill="1" applyBorder="1" applyAlignment="1">
      <alignment horizontal="center" vertical="center"/>
    </xf>
    <xf fontId="38" fillId="37" borderId="20" numFmtId="170" xfId="0" applyNumberFormat="1" applyFont="1" applyFill="1" applyBorder="1" applyAlignment="1">
      <alignment horizontal="center" vertical="center"/>
    </xf>
    <xf fontId="38" fillId="37" borderId="56" numFmtId="170" xfId="0" applyNumberFormat="1" applyFont="1" applyFill="1" applyBorder="1" applyAlignment="1">
      <alignment horizontal="center" vertical="center"/>
    </xf>
    <xf fontId="38" fillId="37" borderId="83" numFmtId="170" xfId="0" applyNumberFormat="1" applyFont="1" applyFill="1" applyBorder="1" applyAlignment="1">
      <alignment horizontal="center" vertical="center"/>
    </xf>
    <xf fontId="38" fillId="37" borderId="44" numFmtId="170" xfId="0" applyNumberFormat="1" applyFont="1" applyFill="1" applyBorder="1" applyAlignment="1">
      <alignment horizontal="center" vertical="center"/>
    </xf>
    <xf fontId="38" fillId="37" borderId="46" numFmtId="170" xfId="0" applyNumberFormat="1" applyFont="1" applyFill="1" applyBorder="1" applyAlignment="1">
      <alignment horizontal="center" vertical="center"/>
    </xf>
    <xf fontId="38" fillId="37" borderId="54" numFmtId="170" xfId="0" applyNumberFormat="1" applyFont="1" applyFill="1" applyBorder="1" applyAlignment="1">
      <alignment horizontal="center" vertical="center"/>
    </xf>
    <xf fontId="38" fillId="37" borderId="55" numFmtId="170" xfId="0" applyNumberFormat="1" applyFont="1" applyFill="1" applyBorder="1" applyAlignment="1">
      <alignment horizontal="center" vertical="center"/>
    </xf>
    <xf fontId="38" fillId="37" borderId="20" numFmtId="169" xfId="0" applyNumberFormat="1" applyFont="1" applyFill="1" applyBorder="1" applyAlignment="1">
      <alignment horizontal="center" vertical="center"/>
    </xf>
    <xf fontId="38" fillId="37" borderId="56" numFmtId="169" xfId="0" applyNumberFormat="1" applyFont="1" applyFill="1" applyBorder="1" applyAlignment="1">
      <alignment horizontal="center" vertical="center"/>
    </xf>
    <xf fontId="38" fillId="37" borderId="47" numFmtId="170" xfId="0" applyNumberFormat="1" applyFont="1" applyFill="1" applyBorder="1" applyAlignment="1">
      <alignment horizontal="center" vertical="center"/>
    </xf>
    <xf fontId="38" fillId="37" borderId="84" numFmtId="170" xfId="0" applyNumberFormat="1" applyFont="1" applyFill="1" applyBorder="1" applyAlignment="1">
      <alignment horizontal="center" vertical="center"/>
    </xf>
    <xf fontId="38" fillId="37" borderId="50" numFmtId="170" xfId="0" applyNumberFormat="1" applyFont="1" applyFill="1" applyBorder="1" applyAlignment="1">
      <alignment horizontal="center" vertical="center"/>
    </xf>
    <xf fontId="38" fillId="37" borderId="85" numFmtId="170" xfId="0" applyNumberFormat="1" applyFont="1" applyFill="1" applyBorder="1" applyAlignment="1">
      <alignment horizontal="center" vertical="center"/>
    </xf>
    <xf fontId="38" fillId="37" borderId="77" numFmtId="170" xfId="0" applyNumberFormat="1" applyFont="1" applyFill="1" applyBorder="1" applyAlignment="1">
      <alignment horizontal="center" vertical="center"/>
    </xf>
    <xf fontId="38" fillId="37" borderId="49" numFmtId="170" xfId="0" applyNumberFormat="1" applyFont="1" applyFill="1" applyBorder="1" applyAlignment="1">
      <alignment horizontal="center" vertical="center"/>
    </xf>
    <xf fontId="38" fillId="37" borderId="57" numFmtId="170" xfId="0" applyNumberFormat="1" applyFont="1" applyFill="1" applyBorder="1" applyAlignment="1">
      <alignment horizontal="center" vertical="center"/>
    </xf>
    <xf fontId="38" fillId="37" borderId="79" numFmtId="170" xfId="0" applyNumberFormat="1" applyFont="1" applyFill="1" applyBorder="1" applyAlignment="1">
      <alignment horizontal="center" vertical="center"/>
    </xf>
    <xf fontId="38" fillId="37" borderId="80" numFmtId="170" xfId="0" applyNumberFormat="1" applyFont="1" applyFill="1" applyBorder="1" applyAlignment="1">
      <alignment horizontal="center" vertical="center"/>
    </xf>
    <xf fontId="38" fillId="37" borderId="76" numFmtId="170" xfId="0" applyNumberFormat="1" applyFont="1" applyFill="1" applyBorder="1" applyAlignment="1">
      <alignment horizontal="center" vertical="center"/>
    </xf>
    <xf fontId="38" fillId="0" borderId="45" numFmtId="170" xfId="0" applyNumberFormat="1" applyFont="1" applyBorder="1" applyAlignment="1">
      <alignment horizontal="center" vertical="center"/>
    </xf>
    <xf fontId="38" fillId="0" borderId="43" numFmtId="170" xfId="0" applyNumberFormat="1" applyFont="1" applyBorder="1" applyAlignment="1">
      <alignment horizontal="center" vertical="center"/>
    </xf>
    <xf fontId="38" fillId="0" borderId="47" numFmtId="170" xfId="0" applyNumberFormat="1" applyFont="1" applyBorder="1" applyAlignment="1">
      <alignment horizontal="center" vertical="center"/>
    </xf>
    <xf fontId="38" fillId="0" borderId="76" numFmtId="170" xfId="0" applyNumberFormat="1" applyFont="1" applyBorder="1" applyAlignment="1">
      <alignment horizontal="center" vertical="center"/>
    </xf>
    <xf fontId="38" fillId="0" borderId="77" numFmtId="170" xfId="0" applyNumberFormat="1" applyFont="1" applyBorder="1" applyAlignment="1">
      <alignment horizontal="center" vertical="center"/>
    </xf>
    <xf fontId="38" fillId="0" borderId="85" numFmtId="170" xfId="0" applyNumberFormat="1" applyFont="1" applyBorder="1" applyAlignment="1">
      <alignment horizontal="center" vertical="center"/>
    </xf>
    <xf fontId="38" fillId="0" borderId="49" numFmtId="170" xfId="0" applyNumberFormat="1" applyFont="1" applyBorder="1" applyAlignment="1">
      <alignment horizontal="center" vertical="center"/>
    </xf>
    <xf fontId="38" fillId="0" borderId="57" numFmtId="170" xfId="0" applyNumberFormat="1" applyFont="1" applyBorder="1" applyAlignment="1">
      <alignment horizontal="center" vertical="center"/>
    </xf>
    <xf fontId="38" fillId="0" borderId="79" numFmtId="170" xfId="0" applyNumberFormat="1" applyFont="1" applyBorder="1" applyAlignment="1">
      <alignment horizontal="center" vertical="center"/>
    </xf>
    <xf fontId="38" fillId="0" borderId="80" numFmtId="170" xfId="0" applyNumberFormat="1" applyFont="1" applyBorder="1" applyAlignment="1">
      <alignment horizontal="center" vertical="center"/>
    </xf>
    <xf fontId="38" fillId="36" borderId="53" numFmtId="170" xfId="0" applyNumberFormat="1" applyFont="1" applyFill="1" applyBorder="1" applyAlignment="1">
      <alignment horizontal="center" vertical="center"/>
    </xf>
    <xf fontId="38" fillId="0" borderId="18" numFmtId="170" xfId="0" applyNumberFormat="1" applyFont="1" applyBorder="1" applyAlignment="1">
      <alignment horizontal="center" vertical="center"/>
    </xf>
    <xf fontId="38" fillId="0" borderId="78" numFmtId="170" xfId="0" applyNumberFormat="1" applyFont="1" applyBorder="1" applyAlignment="1">
      <alignment horizontal="center" vertical="center"/>
    </xf>
    <xf fontId="38" fillId="0" borderId="33" numFmtId="170" xfId="0" applyNumberFormat="1" applyFont="1" applyBorder="1" applyAlignment="1">
      <alignment horizontal="center" vertical="center"/>
    </xf>
    <xf fontId="38" fillId="0" borderId="24" numFmtId="170" xfId="0" applyNumberFormat="1" applyFont="1" applyBorder="1" applyAlignment="1">
      <alignment horizontal="center" vertical="center"/>
    </xf>
    <xf fontId="38" fillId="0" borderId="71" numFmtId="170" xfId="0" applyNumberFormat="1" applyFont="1" applyBorder="1" applyAlignment="1">
      <alignment horizontal="center" vertical="center"/>
    </xf>
    <xf fontId="38" fillId="0" borderId="15" numFmtId="170" xfId="0" applyNumberFormat="1" applyFont="1" applyBorder="1" applyAlignment="1">
      <alignment horizontal="center" vertical="center"/>
    </xf>
    <xf fontId="7" fillId="30" borderId="0" numFmtId="170" xfId="44" applyNumberFormat="1" applyFont="1" applyFill="1" applyAlignment="1">
      <alignment vertical="center"/>
    </xf>
    <xf fontId="38" fillId="39" borderId="44" numFmtId="170" xfId="0" applyNumberFormat="1" applyFont="1" applyFill="1" applyBorder="1" applyAlignment="1">
      <alignment horizontal="center" vertical="center"/>
    </xf>
    <xf fontId="38" fillId="39" borderId="15" numFmtId="170" xfId="0" applyNumberFormat="1" applyFont="1" applyFill="1" applyBorder="1" applyAlignment="1">
      <alignment horizontal="center" vertical="center"/>
    </xf>
    <xf fontId="38" fillId="39" borderId="45" numFmtId="170" xfId="0" applyNumberFormat="1" applyFont="1" applyFill="1" applyBorder="1" applyAlignment="1">
      <alignment horizontal="center" vertical="center"/>
    </xf>
    <xf fontId="38" fillId="39" borderId="20" numFmtId="170" xfId="0" applyNumberFormat="1" applyFont="1" applyFill="1" applyBorder="1" applyAlignment="1">
      <alignment horizontal="center" vertical="center"/>
    </xf>
    <xf fontId="38" fillId="39" borderId="18" numFmtId="170" xfId="0" applyNumberFormat="1" applyFont="1" applyFill="1" applyBorder="1" applyAlignment="1">
      <alignment horizontal="center" vertical="center"/>
    </xf>
    <xf fontId="38" fillId="0" borderId="23" numFmtId="170" xfId="0" applyNumberFormat="1" applyFont="1" applyBorder="1" applyAlignment="1">
      <alignment horizontal="center" vertical="center"/>
    </xf>
    <xf fontId="38" fillId="0" borderId="12" numFmtId="170" xfId="0" applyNumberFormat="1" applyFont="1" applyBorder="1" applyAlignment="1">
      <alignment horizontal="center" vertical="center"/>
    </xf>
    <xf fontId="38" fillId="0" borderId="51" numFmtId="170" xfId="0" applyNumberFormat="1" applyFont="1" applyBorder="1" applyAlignment="1">
      <alignment horizontal="center" vertical="center"/>
    </xf>
    <xf fontId="38" fillId="0" borderId="50" numFmtId="170" xfId="0" applyNumberFormat="1" applyFont="1" applyBorder="1" applyAlignment="1">
      <alignment horizontal="center" vertical="center"/>
    </xf>
    <xf fontId="38" fillId="36" borderId="20" numFmtId="170" xfId="0" applyNumberFormat="1" applyFont="1" applyFill="1" applyBorder="1" applyAlignment="1">
      <alignment horizontal="center" vertical="center"/>
    </xf>
    <xf fontId="38" fillId="36" borderId="56" numFmtId="170" xfId="0" applyNumberFormat="1" applyFont="1" applyFill="1" applyBorder="1" applyAlignment="1">
      <alignment horizontal="center" vertical="center"/>
    </xf>
    <xf fontId="38" fillId="0" borderId="34" numFmtId="170" xfId="0" applyNumberFormat="1" applyFont="1" applyBorder="1" applyAlignment="1">
      <alignment horizontal="center" vertical="center"/>
    </xf>
    <xf fontId="38" fillId="36" borderId="35" numFmtId="49" xfId="0" applyNumberFormat="1" applyFont="1" applyFill="1" applyBorder="1" applyAlignment="1">
      <alignment horizontal="center" vertical="center"/>
    </xf>
    <xf fontId="7" fillId="36" borderId="36" numFmtId="0" xfId="0" applyFont="1" applyFill="1" applyBorder="1" applyAlignment="1">
      <alignment horizontal="left" vertical="center" wrapText="1"/>
    </xf>
    <xf fontId="38" fillId="36" borderId="35" numFmtId="0" xfId="44" applyFont="1" applyFill="1" applyBorder="1" applyAlignment="1">
      <alignment horizontal="center" vertical="center"/>
    </xf>
    <xf fontId="38" fillId="36" borderId="35" numFmtId="170" xfId="0" applyNumberFormat="1" applyFont="1" applyFill="1" applyBorder="1" applyAlignment="1">
      <alignment horizontal="center" vertical="center"/>
    </xf>
    <xf fontId="38" fillId="36" borderId="40" numFmtId="170" xfId="0" applyNumberFormat="1" applyFont="1" applyFill="1" applyBorder="1" applyAlignment="1">
      <alignment horizontal="center" vertical="center"/>
    </xf>
    <xf fontId="38" fillId="36" borderId="39" numFmtId="170" xfId="0" applyNumberFormat="1" applyFont="1" applyFill="1" applyBorder="1" applyAlignment="1">
      <alignment horizontal="center" vertical="center"/>
    </xf>
    <xf fontId="38" fillId="36" borderId="41" numFmtId="170" xfId="0" applyNumberFormat="1" applyFont="1" applyFill="1" applyBorder="1" applyAlignment="1">
      <alignment horizontal="center" vertical="center"/>
    </xf>
    <xf fontId="38" fillId="36" borderId="69" numFmtId="170" xfId="0" applyNumberFormat="1" applyFont="1" applyFill="1" applyBorder="1" applyAlignment="1">
      <alignment horizontal="center" vertical="center"/>
    </xf>
    <xf fontId="38" fillId="36" borderId="71" numFmtId="170" xfId="0" applyNumberFormat="1" applyFont="1" applyFill="1" applyBorder="1" applyAlignment="1">
      <alignment horizontal="center" vertical="center"/>
    </xf>
    <xf fontId="38" fillId="36" borderId="35" numFmtId="170" xfId="44" applyNumberFormat="1" applyFont="1" applyFill="1" applyBorder="1" applyAlignment="1">
      <alignment horizontal="center" vertical="center"/>
    </xf>
    <xf fontId="38" fillId="36" borderId="38" numFmtId="170" xfId="0" applyNumberFormat="1" applyFont="1" applyFill="1" applyBorder="1" applyAlignment="1">
      <alignment horizontal="center" vertical="center"/>
    </xf>
    <xf fontId="38" fillId="36" borderId="79" numFmtId="170" xfId="0" applyNumberFormat="1" applyFont="1" applyFill="1" applyBorder="1" applyAlignment="1">
      <alignment horizontal="center" vertical="center"/>
    </xf>
    <xf fontId="38" fillId="36" borderId="77" numFmtId="170" xfId="0" applyNumberFormat="1" applyFont="1" applyFill="1" applyBorder="1" applyAlignment="1">
      <alignment horizontal="center" vertical="center"/>
    </xf>
    <xf fontId="38" fillId="36" borderId="58" numFmtId="170" xfId="0" applyNumberFormat="1" applyFont="1" applyFill="1" applyBorder="1" applyAlignment="1">
      <alignment horizontal="center" vertical="center"/>
    </xf>
    <xf fontId="38" fillId="36" borderId="59" numFmtId="170" xfId="0" applyNumberFormat="1" applyFont="1" applyFill="1" applyBorder="1" applyAlignment="1">
      <alignment horizontal="center" vertical="center"/>
    </xf>
    <xf fontId="38" fillId="26" borderId="43" numFmtId="49" xfId="0" applyNumberFormat="1" applyFont="1" applyFill="1" applyBorder="1" applyAlignment="1">
      <alignment horizontal="center" vertical="center"/>
    </xf>
    <xf fontId="7" fillId="26" borderId="16" numFmtId="0" xfId="0" applyFont="1" applyFill="1" applyBorder="1" applyAlignment="1">
      <alignment horizontal="left" vertical="center" wrapText="1"/>
    </xf>
    <xf fontId="38" fillId="26" borderId="43" numFmtId="0" xfId="44" applyFont="1" applyFill="1" applyBorder="1" applyAlignment="1">
      <alignment horizontal="center" vertical="center"/>
    </xf>
    <xf fontId="38" fillId="26" borderId="43" numFmtId="170" xfId="0" applyNumberFormat="1" applyFont="1" applyFill="1" applyBorder="1" applyAlignment="1">
      <alignment horizontal="center" vertical="center"/>
    </xf>
    <xf fontId="38" fillId="26" borderId="20" numFmtId="170" xfId="0" applyNumberFormat="1" applyFont="1" applyFill="1" applyBorder="1" applyAlignment="1">
      <alignment horizontal="center" vertical="center"/>
    </xf>
    <xf fontId="38" fillId="26" borderId="56" numFmtId="170" xfId="0" applyNumberFormat="1" applyFont="1" applyFill="1" applyBorder="1" applyAlignment="1">
      <alignment horizontal="center" vertical="center"/>
    </xf>
    <xf fontId="38" fillId="26" borderId="18" numFmtId="170" xfId="0" applyNumberFormat="1" applyFont="1" applyFill="1" applyBorder="1" applyAlignment="1">
      <alignment horizontal="center" vertical="center"/>
    </xf>
    <xf fontId="38" fillId="26" borderId="45" numFmtId="170" xfId="0" applyNumberFormat="1" applyFont="1" applyFill="1" applyBorder="1" applyAlignment="1">
      <alignment horizontal="center" vertical="center"/>
    </xf>
    <xf fontId="38" fillId="26" borderId="19" numFmtId="170" xfId="0" applyNumberFormat="1" applyFont="1" applyFill="1" applyBorder="1" applyAlignment="1">
      <alignment horizontal="center" vertical="center"/>
    </xf>
    <xf fontId="38" fillId="26" borderId="44" numFmtId="170" xfId="0" applyNumberFormat="1" applyFont="1" applyFill="1" applyBorder="1" applyAlignment="1">
      <alignment horizontal="center" vertical="center"/>
    </xf>
    <xf fontId="38" fillId="37" borderId="18" numFmtId="170" xfId="0" applyNumberFormat="1" applyFont="1" applyFill="1" applyBorder="1" applyAlignment="1">
      <alignment horizontal="center" vertical="center"/>
    </xf>
    <xf fontId="38" fillId="37" borderId="45" numFmtId="170" xfId="0" applyNumberFormat="1" applyFont="1" applyFill="1" applyBorder="1" applyAlignment="1">
      <alignment horizontal="center" vertical="center"/>
    </xf>
    <xf fontId="7" fillId="37" borderId="16" numFmtId="0" xfId="44" applyFont="1" applyFill="1" applyBorder="1" applyAlignment="1">
      <alignment horizontal="left" vertical="center" wrapText="1"/>
    </xf>
    <xf fontId="38" fillId="26" borderId="43" numFmtId="170" xfId="44" applyNumberFormat="1" applyFont="1" applyFill="1" applyBorder="1" applyAlignment="1">
      <alignment horizontal="center" vertical="center"/>
    </xf>
    <xf fontId="38" fillId="0" borderId="66" numFmtId="170" xfId="0" applyNumberFormat="1" applyFont="1" applyBorder="1" applyAlignment="1">
      <alignment horizontal="center" vertical="center"/>
    </xf>
    <xf fontId="49" fillId="36" borderId="31" numFmtId="0" xfId="0" applyFont="1" applyFill="1" applyBorder="1" applyAlignment="1">
      <alignment horizontal="center" vertical="center"/>
    </xf>
    <xf fontId="49" fillId="36" borderId="65" numFmtId="0" xfId="0" applyFont="1" applyFill="1" applyBorder="1" applyAlignment="1">
      <alignment horizontal="center" vertical="center"/>
    </xf>
    <xf fontId="49" fillId="36" borderId="30" numFmtId="0" xfId="0" applyFont="1" applyFill="1" applyBorder="1" applyAlignment="1">
      <alignment horizontal="center" vertical="center"/>
    </xf>
    <xf fontId="49" fillId="36" borderId="10" numFmtId="0" xfId="0" applyFont="1" applyFill="1" applyBorder="1" applyAlignment="1">
      <alignment horizontal="center" vertical="center"/>
    </xf>
    <xf fontId="49" fillId="36" borderId="15" numFmtId="0" xfId="0" applyFont="1" applyFill="1" applyBorder="1" applyAlignment="1">
      <alignment horizontal="center" vertical="center"/>
    </xf>
    <xf fontId="49" fillId="36" borderId="17" numFmtId="0" xfId="0" applyFont="1" applyFill="1" applyBorder="1" applyAlignment="1">
      <alignment horizontal="center" vertical="center"/>
    </xf>
    <xf fontId="48" fillId="0" borderId="0" numFmtId="0" xfId="0" applyFont="1" applyAlignment="1">
      <alignment horizontal="center" vertical="center"/>
    </xf>
    <xf fontId="49" fillId="0" borderId="45" numFmtId="170" xfId="0" applyNumberFormat="1" applyFont="1" applyBorder="1" applyAlignment="1">
      <alignment horizontal="center" vertical="center"/>
    </xf>
    <xf fontId="49" fillId="0" borderId="17" numFmtId="170" xfId="0" applyNumberFormat="1" applyFont="1" applyBorder="1" applyAlignment="1">
      <alignment horizontal="center" vertical="center"/>
    </xf>
    <xf fontId="49" fillId="0" borderId="44" numFmtId="170" xfId="0" applyNumberFormat="1" applyFont="1" applyBorder="1" applyAlignment="1">
      <alignment horizontal="center" vertical="center"/>
    </xf>
    <xf fontId="49" fillId="0" borderId="10" numFmtId="170" xfId="0" applyNumberFormat="1" applyFont="1" applyBorder="1" applyAlignment="1">
      <alignment horizontal="center" vertical="center"/>
    </xf>
    <xf fontId="49" fillId="0" borderId="15" numFmtId="170" xfId="0" applyNumberFormat="1" applyFont="1" applyBorder="1" applyAlignment="1">
      <alignment horizontal="center" vertical="center"/>
    </xf>
    <xf fontId="7" fillId="0" borderId="48" numFmtId="0" xfId="44" applyFont="1" applyBorder="1" applyAlignment="1">
      <alignment horizontal="left" vertical="center" wrapText="1"/>
    </xf>
    <xf fontId="49" fillId="0" borderId="50" numFmtId="170" xfId="0" applyNumberFormat="1" applyFont="1" applyBorder="1" applyAlignment="1">
      <alignment horizontal="center" vertical="center"/>
    </xf>
    <xf fontId="49" fillId="0" borderId="66" numFmtId="170" xfId="0" applyNumberFormat="1" applyFont="1" applyBorder="1" applyAlignment="1">
      <alignment horizontal="center" vertical="center"/>
    </xf>
    <xf fontId="49" fillId="0" borderId="49" numFmtId="170" xfId="0" applyNumberFormat="1" applyFont="1" applyBorder="1" applyAlignment="1">
      <alignment horizontal="center" vertical="center"/>
    </xf>
    <xf fontId="49" fillId="0" borderId="11" numFmtId="170" xfId="0" applyNumberFormat="1" applyFont="1" applyBorder="1" applyAlignment="1">
      <alignment horizontal="center" vertical="center"/>
    </xf>
    <xf fontId="49" fillId="0" borderId="12" numFmtId="170" xfId="0" applyNumberFormat="1" applyFont="1" applyBorder="1" applyAlignment="1">
      <alignment horizontal="center" vertical="center"/>
    </xf>
    <xf fontId="49" fillId="0" borderId="14" numFmtId="170" xfId="0" applyNumberFormat="1" applyFont="1" applyBorder="1" applyAlignment="1">
      <alignment horizontal="center" vertical="center"/>
    </xf>
    <xf fontId="49" fillId="36" borderId="25" numFmtId="0" xfId="0" applyFont="1" applyFill="1" applyBorder="1" applyAlignment="1">
      <alignment horizontal="center" vertical="center"/>
    </xf>
    <xf fontId="49" fillId="0" borderId="43" numFmtId="170" xfId="0" applyNumberFormat="1" applyFont="1" applyBorder="1" applyAlignment="1">
      <alignment horizontal="center" vertical="center"/>
    </xf>
    <xf fontId="38" fillId="0" borderId="45" numFmtId="168" xfId="44" applyNumberFormat="1" applyFont="1" applyBorder="1" applyAlignment="1">
      <alignment horizontal="center" vertical="center"/>
    </xf>
    <xf fontId="38" fillId="0" borderId="67" numFmtId="168" xfId="44" applyNumberFormat="1" applyFont="1" applyBorder="1" applyAlignment="1">
      <alignment horizontal="center" vertical="center"/>
    </xf>
    <xf fontId="38" fillId="0" borderId="46" numFmtId="168" xfId="44" applyNumberFormat="1" applyFont="1" applyBorder="1" applyAlignment="1">
      <alignment horizontal="center" vertical="center"/>
    </xf>
    <xf fontId="38" fillId="38" borderId="47" numFmtId="49" xfId="0" applyNumberFormat="1" applyFont="1" applyFill="1" applyBorder="1" applyAlignment="1">
      <alignment horizontal="center" vertical="center"/>
    </xf>
    <xf fontId="7" fillId="38" borderId="48" numFmtId="0" xfId="0" applyFont="1" applyFill="1" applyBorder="1" applyAlignment="1">
      <alignment horizontal="left" vertical="center" wrapText="1"/>
    </xf>
    <xf fontId="38" fillId="38" borderId="47" numFmtId="0" xfId="44" applyFont="1" applyFill="1" applyBorder="1" applyAlignment="1">
      <alignment horizontal="center" vertical="center"/>
    </xf>
    <xf fontId="49" fillId="38" borderId="47" numFmtId="170" xfId="0" applyNumberFormat="1" applyFont="1" applyFill="1" applyBorder="1" applyAlignment="1">
      <alignment horizontal="center" vertical="center"/>
    </xf>
    <xf fontId="49" fillId="38" borderId="66" numFmtId="169" xfId="0" applyNumberFormat="1" applyFont="1" applyFill="1" applyBorder="1" applyAlignment="1">
      <alignment horizontal="center" vertical="center"/>
    </xf>
    <xf fontId="49" fillId="38" borderId="50" numFmtId="169" xfId="0" applyNumberFormat="1" applyFont="1" applyFill="1" applyBorder="1" applyAlignment="1">
      <alignment horizontal="center" vertical="center"/>
    </xf>
    <xf fontId="49" fillId="38" borderId="84" numFmtId="169" xfId="0" applyNumberFormat="1" applyFont="1" applyFill="1" applyBorder="1" applyAlignment="1">
      <alignment horizontal="center" vertical="center"/>
    </xf>
    <xf fontId="49" fillId="38" borderId="49" numFmtId="169" xfId="0" applyNumberFormat="1" applyFont="1" applyFill="1" applyBorder="1" applyAlignment="1">
      <alignment horizontal="center" vertical="center"/>
    </xf>
    <xf fontId="49" fillId="38" borderId="52" numFmtId="169" xfId="0" applyNumberFormat="1" applyFont="1" applyFill="1" applyBorder="1" applyAlignment="1">
      <alignment horizontal="center" vertical="center"/>
    </xf>
    <xf fontId="49" fillId="36" borderId="53" numFmtId="0" xfId="0" applyFont="1" applyFill="1" applyBorder="1" applyAlignment="1">
      <alignment horizontal="center" vertical="center"/>
    </xf>
    <xf fontId="49" fillId="36" borderId="54" numFmtId="0" xfId="0" applyFont="1" applyFill="1" applyBorder="1" applyAlignment="1">
      <alignment horizontal="center" vertical="center"/>
    </xf>
    <xf fontId="49" fillId="36" borderId="56" numFmtId="0" xfId="0" applyFont="1" applyFill="1" applyBorder="1" applyAlignment="1">
      <alignment horizontal="center" vertical="center"/>
    </xf>
    <xf fontId="49" fillId="0" borderId="43" numFmtId="168" xfId="0" applyNumberFormat="1" applyFont="1" applyBorder="1" applyAlignment="1">
      <alignment horizontal="center" vertical="center"/>
    </xf>
    <xf fontId="49" fillId="0" borderId="17" numFmtId="168" xfId="0" applyNumberFormat="1" applyFont="1" applyBorder="1" applyAlignment="1">
      <alignment horizontal="center" vertical="center"/>
    </xf>
    <xf fontId="49" fillId="0" borderId="45" numFmtId="168" xfId="0" applyNumberFormat="1" applyFont="1" applyBorder="1" applyAlignment="1">
      <alignment horizontal="center" vertical="center"/>
    </xf>
    <xf fontId="49" fillId="0" borderId="15" numFmtId="168" xfId="0" applyNumberFormat="1" applyFont="1" applyBorder="1" applyAlignment="1">
      <alignment horizontal="center" vertical="center"/>
    </xf>
    <xf fontId="49" fillId="0" borderId="44" numFmtId="168" xfId="0" applyNumberFormat="1" applyFont="1" applyBorder="1" applyAlignment="1">
      <alignment horizontal="center" vertical="center"/>
    </xf>
    <xf fontId="49" fillId="0" borderId="47" numFmtId="168" xfId="0" applyNumberFormat="1" applyFont="1" applyBorder="1" applyAlignment="1">
      <alignment horizontal="center" vertical="center"/>
    </xf>
    <xf fontId="49" fillId="0" borderId="66" numFmtId="168" xfId="0" applyNumberFormat="1" applyFont="1" applyBorder="1" applyAlignment="1">
      <alignment horizontal="center" vertical="center"/>
    </xf>
    <xf fontId="49" fillId="0" borderId="50" numFmtId="168" xfId="0" applyNumberFormat="1" applyFont="1" applyBorder="1" applyAlignment="1">
      <alignment horizontal="center" vertical="center"/>
    </xf>
    <xf fontId="49" fillId="0" borderId="51" numFmtId="168" xfId="0" applyNumberFormat="1" applyFont="1" applyBorder="1" applyAlignment="1">
      <alignment horizontal="center" vertical="center"/>
    </xf>
    <xf fontId="49" fillId="0" borderId="33" numFmtId="168" xfId="0" applyNumberFormat="1" applyFont="1" applyBorder="1" applyAlignment="1">
      <alignment horizontal="center" vertical="center"/>
    </xf>
    <xf fontId="49" fillId="0" borderId="34" numFmtId="168" xfId="0" applyNumberFormat="1" applyFont="1" applyBorder="1" applyAlignment="1">
      <alignment horizontal="center" vertical="center"/>
    </xf>
    <xf fontId="49" fillId="0" borderId="32" numFmtId="170" xfId="0" applyNumberFormat="1" applyFont="1" applyBorder="1" applyAlignment="1">
      <alignment horizontal="center" vertical="center"/>
    </xf>
    <xf fontId="49" fillId="0" borderId="47" numFmtId="170" xfId="0" applyNumberFormat="1" applyFont="1" applyBorder="1" applyAlignment="1">
      <alignment horizontal="center" vertical="center"/>
    </xf>
    <xf fontId="49" fillId="0" borderId="51" numFmtId="170" xfId="0" applyNumberFormat="1" applyFont="1" applyBorder="1" applyAlignment="1">
      <alignment horizontal="center" vertical="center"/>
    </xf>
    <xf fontId="49" fillId="0" borderId="33" numFmtId="170" xfId="0" applyNumberFormat="1" applyFont="1" applyBorder="1" applyAlignment="1">
      <alignment horizontal="center" vertical="center"/>
    </xf>
    <xf fontId="49" fillId="0" borderId="34" numFmtId="170" xfId="0" applyNumberFormat="1" applyFont="1" applyBorder="1" applyAlignment="1">
      <alignment horizontal="center" vertical="center"/>
    </xf>
    <xf fontId="38" fillId="36" borderId="74" numFmtId="49" xfId="0" applyNumberFormat="1" applyFont="1" applyFill="1" applyBorder="1" applyAlignment="1">
      <alignment horizontal="center" vertical="center"/>
    </xf>
    <xf fontId="7" fillId="36" borderId="75" numFmtId="0" xfId="0" applyFont="1" applyFill="1" applyBorder="1" applyAlignment="1">
      <alignment horizontal="left" vertical="center" wrapText="1"/>
    </xf>
    <xf fontId="38" fillId="36" borderId="74" numFmtId="0" xfId="44" applyFont="1" applyFill="1" applyBorder="1" applyAlignment="1">
      <alignment horizontal="center" vertical="center"/>
    </xf>
    <xf fontId="49" fillId="36" borderId="35" numFmtId="1" xfId="0" applyNumberFormat="1" applyFont="1" applyFill="1" applyBorder="1" applyAlignment="1">
      <alignment horizontal="center" vertical="center"/>
    </xf>
    <xf fontId="7" fillId="36" borderId="38" numFmtId="1" xfId="79" applyNumberFormat="1" applyFont="1" applyFill="1" applyBorder="1" applyAlignment="1">
      <alignment horizontal="center" vertical="center"/>
    </xf>
    <xf fontId="7" fillId="36" borderId="39" numFmtId="1" xfId="79" applyNumberFormat="1" applyFont="1" applyFill="1" applyBorder="1" applyAlignment="1">
      <alignment horizontal="center" vertical="center"/>
    </xf>
    <xf fontId="7" fillId="36" borderId="41" numFmtId="1" xfId="79" applyNumberFormat="1" applyFont="1" applyFill="1" applyBorder="1" applyAlignment="1">
      <alignment horizontal="center" vertical="center"/>
    </xf>
    <xf fontId="7" fillId="36" borderId="38" numFmtId="170" xfId="79" applyNumberFormat="1" applyFont="1" applyFill="1" applyBorder="1" applyAlignment="1">
      <alignment horizontal="center" vertical="center"/>
    </xf>
    <xf fontId="7" fillId="36" borderId="39" numFmtId="170" xfId="79" applyNumberFormat="1" applyFont="1" applyFill="1" applyBorder="1" applyAlignment="1">
      <alignment horizontal="center" vertical="center"/>
    </xf>
    <xf fontId="7" fillId="36" borderId="40" numFmtId="1" xfId="79" applyNumberFormat="1" applyFont="1" applyFill="1" applyBorder="1" applyAlignment="1">
      <alignment horizontal="center" vertical="center"/>
    </xf>
    <xf fontId="7" fillId="0" borderId="0" numFmtId="164" xfId="79" applyNumberFormat="1" applyFont="1" applyAlignment="1">
      <alignment horizontal="center" vertical="center"/>
    </xf>
    <xf fontId="41" fillId="0" borderId="0" numFmtId="0" xfId="44" applyFont="1" applyAlignment="1">
      <alignment horizontal="center" vertical="center" wrapText="1"/>
    </xf>
    <xf fontId="43" fillId="0" borderId="31" numFmtId="0" xfId="44" applyFont="1" applyBorder="1" applyAlignment="1">
      <alignment horizontal="center" vertical="center" wrapText="1"/>
    </xf>
    <xf fontId="44" fillId="0" borderId="14" numFmtId="0" xfId="44" applyFont="1" applyBorder="1" applyAlignment="1">
      <alignment horizontal="center" vertical="center" wrapText="1"/>
    </xf>
    <xf fontId="44" fillId="30" borderId="11" numFmtId="0" xfId="44" applyFont="1" applyFill="1" applyBorder="1" applyAlignment="1">
      <alignment horizontal="center" vertical="center" wrapText="1"/>
    </xf>
    <xf fontId="44" fillId="30" borderId="49" numFmtId="0" xfId="44" applyFont="1" applyFill="1" applyBorder="1" applyAlignment="1">
      <alignment horizontal="center" vertical="center" wrapText="1"/>
    </xf>
    <xf fontId="44" fillId="30" borderId="50" numFmtId="0" xfId="44" applyFont="1" applyFill="1" applyBorder="1" applyAlignment="1">
      <alignment horizontal="center" vertical="center" wrapText="1"/>
    </xf>
    <xf fontId="44" fillId="0" borderId="49" numFmtId="0" xfId="44" applyFont="1" applyBorder="1" applyAlignment="1">
      <alignment horizontal="center" vertical="center" wrapText="1"/>
    </xf>
    <xf fontId="44" fillId="0" borderId="50" numFmtId="0" xfId="44" applyFont="1" applyBorder="1" applyAlignment="1">
      <alignment horizontal="center" vertical="center" wrapText="1"/>
    </xf>
    <xf fontId="38" fillId="0" borderId="82" numFmtId="0" xfId="44" applyFont="1" applyBorder="1" applyAlignment="1">
      <alignment horizontal="center" vertical="center" wrapText="1"/>
    </xf>
    <xf fontId="50" fillId="0" borderId="38" numFmtId="49" xfId="44" applyNumberFormat="1" applyFont="1" applyBorder="1" applyAlignment="1">
      <alignment horizontal="center" vertical="center"/>
    </xf>
    <xf fontId="50" fillId="0" borderId="86" numFmtId="0" xfId="44" applyFont="1" applyBorder="1" applyAlignment="1">
      <alignment horizontal="left" vertical="center" wrapText="1"/>
    </xf>
    <xf fontId="50" fillId="0" borderId="39" numFmtId="0" xfId="44" applyFont="1" applyBorder="1" applyAlignment="1">
      <alignment horizontal="center" vertical="center" wrapText="1"/>
    </xf>
    <xf fontId="50" fillId="0" borderId="36" numFmtId="0" xfId="44" applyFont="1" applyBorder="1" applyAlignment="1">
      <alignment horizontal="center" vertical="center"/>
    </xf>
    <xf fontId="50" fillId="0" borderId="38" numFmtId="0" xfId="44" applyFont="1" applyBorder="1" applyAlignment="1">
      <alignment horizontal="center" vertical="center"/>
    </xf>
    <xf fontId="50" fillId="0" borderId="41" numFmtId="0" xfId="44" applyFont="1" applyBorder="1" applyAlignment="1">
      <alignment horizontal="center" vertical="center"/>
    </xf>
    <xf fontId="50" fillId="0" borderId="0" numFmtId="0" xfId="44" applyFont="1" applyAlignment="1">
      <alignment horizontal="center" vertical="center"/>
    </xf>
    <xf fontId="38" fillId="38" borderId="35" numFmtId="168" xfId="79" applyNumberFormat="1" applyFont="1" applyFill="1" applyBorder="1" applyAlignment="1">
      <alignment horizontal="center" vertical="center" wrapText="1"/>
    </xf>
    <xf fontId="38" fillId="38" borderId="40" numFmtId="168" xfId="79" applyNumberFormat="1" applyFont="1" applyFill="1" applyBorder="1" applyAlignment="1">
      <alignment horizontal="center" vertical="center" wrapText="1"/>
    </xf>
    <xf fontId="38" fillId="38" borderId="39" numFmtId="168" xfId="79" applyNumberFormat="1" applyFont="1" applyFill="1" applyBorder="1" applyAlignment="1">
      <alignment horizontal="center" vertical="center" wrapText="1"/>
    </xf>
    <xf fontId="38" fillId="38" borderId="39" numFmtId="170" xfId="44" applyNumberFormat="1" applyFont="1" applyFill="1" applyBorder="1" applyAlignment="1">
      <alignment horizontal="center" vertical="center" wrapText="1"/>
    </xf>
    <xf fontId="38" fillId="38" borderId="87" numFmtId="170" xfId="44" applyNumberFormat="1" applyFont="1" applyFill="1" applyBorder="1" applyAlignment="1">
      <alignment horizontal="center" vertical="center" wrapText="1"/>
    </xf>
    <xf fontId="38" fillId="38" borderId="62" numFmtId="170" xfId="44" applyNumberFormat="1" applyFont="1" applyFill="1" applyBorder="1" applyAlignment="1">
      <alignment horizontal="center" vertical="center" wrapText="1"/>
    </xf>
    <xf fontId="38" fillId="38" borderId="38" numFmtId="168" xfId="79" applyNumberFormat="1" applyFont="1" applyFill="1" applyBorder="1" applyAlignment="1">
      <alignment horizontal="center" vertical="center" wrapText="1"/>
    </xf>
    <xf fontId="38" fillId="38" borderId="41" numFmtId="170" xfId="44" applyNumberFormat="1" applyFont="1" applyFill="1" applyBorder="1" applyAlignment="1">
      <alignment horizontal="center" vertical="center" wrapText="1"/>
    </xf>
    <xf fontId="7" fillId="0" borderId="82" numFmtId="164" xfId="44" applyNumberFormat="1" applyFont="1" applyBorder="1" applyAlignment="1">
      <alignment horizontal="left" vertical="center" wrapText="1"/>
    </xf>
    <xf fontId="38" fillId="37" borderId="54" numFmtId="49" xfId="0" applyNumberFormat="1" applyFont="1" applyFill="1" applyBorder="1" applyAlignment="1">
      <alignment horizontal="center" vertical="center"/>
    </xf>
    <xf fontId="7" fillId="37" borderId="18" numFmtId="0" xfId="0" applyFont="1" applyFill="1" applyBorder="1" applyAlignment="1">
      <alignment horizontal="left" vertical="center"/>
    </xf>
    <xf fontId="38" fillId="37" borderId="55" numFmtId="168" xfId="79" applyNumberFormat="1" applyFont="1" applyFill="1" applyBorder="1" applyAlignment="1">
      <alignment horizontal="center" vertical="center"/>
    </xf>
    <xf fontId="38" fillId="37" borderId="20" numFmtId="168" xfId="79" applyNumberFormat="1" applyFont="1" applyFill="1" applyBorder="1" applyAlignment="1">
      <alignment horizontal="center" vertical="center" wrapText="1"/>
    </xf>
    <xf fontId="38" fillId="37" borderId="56" numFmtId="168" xfId="79" applyNumberFormat="1" applyFont="1" applyFill="1" applyBorder="1" applyAlignment="1">
      <alignment horizontal="center" vertical="center" wrapText="1"/>
    </xf>
    <xf fontId="38" fillId="37" borderId="30" numFmtId="168" xfId="79" applyNumberFormat="1" applyFont="1" applyFill="1" applyBorder="1" applyAlignment="1">
      <alignment horizontal="center" vertical="center" wrapText="1"/>
    </xf>
    <xf fontId="38" fillId="37" borderId="53" numFmtId="170" xfId="44" applyNumberFormat="1" applyFont="1" applyFill="1" applyBorder="1" applyAlignment="1">
      <alignment horizontal="center" vertical="center" wrapText="1"/>
    </xf>
    <xf fontId="38" fillId="37" borderId="30" numFmtId="170" xfId="44" applyNumberFormat="1" applyFont="1" applyFill="1" applyBorder="1" applyAlignment="1">
      <alignment horizontal="center" vertical="center" wrapText="1"/>
    </xf>
    <xf fontId="38" fillId="37" borderId="31" numFmtId="170" xfId="44" applyNumberFormat="1" applyFont="1" applyFill="1" applyBorder="1" applyAlignment="1">
      <alignment horizontal="center" vertical="center" wrapText="1"/>
    </xf>
    <xf fontId="38" fillId="37" borderId="65" numFmtId="168" xfId="79" applyNumberFormat="1" applyFont="1" applyFill="1" applyBorder="1" applyAlignment="1">
      <alignment horizontal="center" vertical="center" wrapText="1"/>
    </xf>
    <xf fontId="7" fillId="0" borderId="0" numFmtId="164" xfId="44" applyNumberFormat="1" applyFont="1" applyAlignment="1">
      <alignment horizontal="left" vertical="center" wrapText="1"/>
    </xf>
    <xf fontId="7" fillId="30" borderId="0" numFmtId="4" xfId="44" applyNumberFormat="1" applyFont="1" applyFill="1"/>
    <xf fontId="38" fillId="0" borderId="44" numFmtId="49" xfId="0" applyNumberFormat="1" applyFont="1" applyBorder="1" applyAlignment="1">
      <alignment horizontal="center" vertical="center"/>
    </xf>
    <xf fontId="7" fillId="0" borderId="15" numFmtId="0" xfId="0" applyFont="1" applyBorder="1" applyAlignment="1">
      <alignment horizontal="left" vertical="center" wrapText="1"/>
    </xf>
    <xf fontId="38" fillId="0" borderId="46" numFmtId="168" xfId="79" applyNumberFormat="1" applyFont="1" applyBorder="1" applyAlignment="1">
      <alignment horizontal="center" vertical="center"/>
    </xf>
    <xf fontId="38" fillId="0" borderId="17" numFmtId="168" xfId="79" applyNumberFormat="1" applyFont="1" applyBorder="1" applyAlignment="1">
      <alignment horizontal="center" vertical="center" wrapText="1"/>
    </xf>
    <xf fontId="38" fillId="0" borderId="45" numFmtId="168" xfId="79" applyNumberFormat="1" applyFont="1" applyBorder="1" applyAlignment="1">
      <alignment horizontal="center" vertical="center" wrapText="1"/>
    </xf>
    <xf fontId="38" fillId="0" borderId="44" numFmtId="168" xfId="79" applyNumberFormat="1" applyFont="1" applyBorder="1" applyAlignment="1">
      <alignment horizontal="center" vertical="center" wrapText="1"/>
    </xf>
    <xf fontId="38" fillId="0" borderId="15" numFmtId="170" xfId="44" applyNumberFormat="1" applyFont="1" applyBorder="1" applyAlignment="1">
      <alignment horizontal="center" vertical="center" wrapText="1"/>
    </xf>
    <xf fontId="38" fillId="0" borderId="67" numFmtId="170" xfId="44" applyNumberFormat="1" applyFont="1" applyBorder="1" applyAlignment="1">
      <alignment horizontal="center" vertical="center" wrapText="1"/>
    </xf>
    <xf fontId="38" fillId="0" borderId="45" numFmtId="170" xfId="44" applyNumberFormat="1" applyFont="1" applyBorder="1" applyAlignment="1">
      <alignment horizontal="center" vertical="center" wrapText="1"/>
    </xf>
    <xf fontId="7" fillId="0" borderId="15" numFmtId="0" xfId="44" applyFont="1" applyBorder="1" applyAlignment="1">
      <alignment horizontal="left" vertical="center" wrapText="1"/>
    </xf>
    <xf fontId="38" fillId="0" borderId="44" numFmtId="170" xfId="44" applyNumberFormat="1" applyFont="1" applyBorder="1" applyAlignment="1">
      <alignment horizontal="center" vertical="center" wrapText="1"/>
    </xf>
    <xf fontId="38" fillId="0" borderId="45" numFmtId="168" xfId="79" applyNumberFormat="1" applyFont="1" applyBorder="1" applyAlignment="1">
      <alignment horizontal="center" vertical="center"/>
    </xf>
    <xf fontId="38" fillId="0" borderId="17" numFmtId="168" xfId="79" applyNumberFormat="1" applyFont="1" applyBorder="1" applyAlignment="1">
      <alignment horizontal="center" vertical="center"/>
    </xf>
    <xf fontId="38" fillId="0" borderId="44" numFmtId="168" xfId="79" applyNumberFormat="1" applyFont="1" applyBorder="1" applyAlignment="1">
      <alignment horizontal="center" vertical="center"/>
    </xf>
    <xf fontId="7" fillId="0" borderId="15" numFmtId="0" xfId="44" applyFont="1" applyBorder="1" applyAlignment="1">
      <alignment horizontal="left" vertical="center"/>
    </xf>
    <xf fontId="38" fillId="0" borderId="67" numFmtId="168" xfId="79" applyNumberFormat="1" applyFont="1" applyBorder="1" applyAlignment="1">
      <alignment horizontal="center" vertical="center"/>
    </xf>
    <xf fontId="38" fillId="0" borderId="15" numFmtId="168" xfId="79" applyNumberFormat="1" applyFont="1" applyBorder="1" applyAlignment="1">
      <alignment horizontal="center" vertical="center" wrapText="1"/>
    </xf>
    <xf fontId="38" fillId="0" borderId="46" numFmtId="170" xfId="44" applyNumberFormat="1" applyFont="1" applyBorder="1" applyAlignment="1">
      <alignment horizontal="center" vertical="center" wrapText="1"/>
    </xf>
    <xf fontId="38" fillId="0" borderId="46" numFmtId="168" xfId="79" applyNumberFormat="1" applyFont="1" applyBorder="1" applyAlignment="1">
      <alignment horizontal="center" vertical="center" wrapText="1"/>
    </xf>
    <xf fontId="38" fillId="0" borderId="15" numFmtId="168" xfId="44" applyNumberFormat="1" applyFont="1" applyBorder="1" applyAlignment="1">
      <alignment horizontal="center" vertical="center"/>
    </xf>
    <xf fontId="38" fillId="0" borderId="44" numFmtId="169" xfId="44" applyNumberFormat="1" applyFont="1" applyBorder="1" applyAlignment="1">
      <alignment horizontal="center" vertical="center" wrapText="1"/>
    </xf>
    <xf fontId="38" fillId="0" borderId="45" numFmtId="169" xfId="44" applyNumberFormat="1" applyFont="1" applyBorder="1" applyAlignment="1">
      <alignment horizontal="center" vertical="center" wrapText="1"/>
    </xf>
    <xf fontId="38" fillId="0" borderId="15" numFmtId="169" xfId="44" applyNumberFormat="1" applyFont="1" applyBorder="1" applyAlignment="1">
      <alignment horizontal="center" vertical="center" wrapText="1"/>
    </xf>
    <xf fontId="7" fillId="0" borderId="0" numFmtId="164" xfId="44" applyNumberFormat="1" applyFont="1" applyAlignment="1">
      <alignment horizontal="left" vertical="center"/>
    </xf>
    <xf fontId="38" fillId="0" borderId="33" numFmtId="49" xfId="0" applyNumberFormat="1" applyFont="1" applyBorder="1" applyAlignment="1">
      <alignment horizontal="center" vertical="center"/>
    </xf>
    <xf fontId="7" fillId="0" borderId="12" numFmtId="0" xfId="44" applyFont="1" applyBorder="1" applyAlignment="1">
      <alignment horizontal="left" vertical="center" wrapText="1"/>
    </xf>
    <xf fontId="7" fillId="0" borderId="45" numFmtId="0" xfId="44" applyFont="1" applyBorder="1" applyAlignment="1">
      <alignment horizontal="left" vertical="center" wrapText="1"/>
    </xf>
    <xf fontId="38" fillId="0" borderId="64" numFmtId="0" xfId="44" applyFont="1" applyBorder="1" applyAlignment="1">
      <alignment horizontal="center" vertical="center"/>
    </xf>
    <xf fontId="38" fillId="0" borderId="49" numFmtId="49" xfId="0" applyNumberFormat="1" applyFont="1" applyBorder="1" applyAlignment="1">
      <alignment horizontal="center" vertical="center"/>
    </xf>
    <xf fontId="7" fillId="0" borderId="23" numFmtId="0" xfId="44" applyFont="1" applyBorder="1" applyAlignment="1">
      <alignment horizontal="left" vertical="center" wrapText="1"/>
    </xf>
    <xf fontId="38" fillId="0" borderId="71" numFmtId="168" xfId="79" applyNumberFormat="1" applyFont="1" applyBorder="1" applyAlignment="1">
      <alignment horizontal="center" vertical="center"/>
    </xf>
    <xf fontId="38" fillId="0" borderId="24" numFmtId="168" xfId="79" applyNumberFormat="1" applyFont="1" applyBorder="1" applyAlignment="1">
      <alignment horizontal="center" vertical="center"/>
    </xf>
    <xf fontId="38" fillId="0" borderId="69" numFmtId="168" xfId="79" applyNumberFormat="1" applyFont="1" applyBorder="1" applyAlignment="1">
      <alignment horizontal="center" vertical="center"/>
    </xf>
    <xf fontId="38" fillId="0" borderId="71" numFmtId="170" xfId="44" applyNumberFormat="1" applyFont="1" applyBorder="1" applyAlignment="1">
      <alignment horizontal="center" vertical="center"/>
    </xf>
    <xf fontId="38" fillId="37" borderId="30" numFmtId="49" xfId="0" applyNumberFormat="1" applyFont="1" applyFill="1" applyBorder="1" applyAlignment="1">
      <alignment horizontal="center" vertical="center"/>
    </xf>
    <xf fontId="7" fillId="37" borderId="53" numFmtId="0" xfId="0" applyFont="1" applyFill="1" applyBorder="1" applyAlignment="1">
      <alignment horizontal="left" vertical="center"/>
    </xf>
    <xf fontId="38" fillId="37" borderId="25" numFmtId="0" xfId="44" applyFont="1" applyFill="1" applyBorder="1" applyAlignment="1">
      <alignment horizontal="center" vertical="center"/>
    </xf>
    <xf fontId="38" fillId="37" borderId="31" numFmtId="168" xfId="79" applyNumberFormat="1" applyFont="1" applyFill="1" applyBorder="1" applyAlignment="1">
      <alignment horizontal="center" vertical="center"/>
    </xf>
    <xf fontId="38" fillId="37" borderId="65" numFmtId="168" xfId="79" applyNumberFormat="1" applyFont="1" applyFill="1" applyBorder="1" applyAlignment="1">
      <alignment horizontal="center" vertical="center"/>
    </xf>
    <xf fontId="38" fillId="37" borderId="30" numFmtId="168" xfId="79" applyNumberFormat="1" applyFont="1" applyFill="1" applyBorder="1" applyAlignment="1">
      <alignment horizontal="center" vertical="center"/>
    </xf>
    <xf fontId="38" fillId="37" borderId="53" numFmtId="170" xfId="44" applyNumberFormat="1" applyFont="1" applyFill="1" applyBorder="1" applyAlignment="1">
      <alignment horizontal="center" vertical="center"/>
    </xf>
    <xf fontId="38" fillId="37" borderId="30" numFmtId="170" xfId="44" applyNumberFormat="1" applyFont="1" applyFill="1" applyBorder="1" applyAlignment="1">
      <alignment horizontal="center" vertical="center"/>
    </xf>
    <xf fontId="38" fillId="37" borderId="31" numFmtId="170" xfId="44" applyNumberFormat="1" applyFont="1" applyFill="1" applyBorder="1" applyAlignment="1">
      <alignment horizontal="center" vertical="center"/>
    </xf>
    <xf fontId="7" fillId="0" borderId="51" numFmtId="0" xfId="0" applyFont="1" applyBorder="1" applyAlignment="1">
      <alignment horizontal="left" vertical="center" wrapText="1"/>
    </xf>
    <xf fontId="38" fillId="0" borderId="50" numFmtId="168" xfId="79" applyNumberFormat="1" applyFont="1" applyBorder="1" applyAlignment="1">
      <alignment horizontal="center" vertical="center"/>
    </xf>
    <xf fontId="38" fillId="0" borderId="66" numFmtId="168" xfId="79" applyNumberFormat="1" applyFont="1" applyBorder="1" applyAlignment="1">
      <alignment horizontal="center" vertical="center"/>
    </xf>
    <xf fontId="38" fillId="0" borderId="49" numFmtId="168" xfId="79" applyNumberFormat="1" applyFont="1" applyBorder="1" applyAlignment="1">
      <alignment horizontal="center" vertical="center"/>
    </xf>
    <xf fontId="7" fillId="37" borderId="53" numFmtId="0" xfId="0" applyFont="1" applyFill="1" applyBorder="1" applyAlignment="1">
      <alignment horizontal="left" vertical="center" wrapText="1"/>
    </xf>
    <xf fontId="38" fillId="37" borderId="25" numFmtId="0" xfId="44" applyFont="1" applyFill="1" applyBorder="1" applyAlignment="1">
      <alignment horizontal="center" vertical="center" wrapText="1"/>
    </xf>
    <xf fontId="38" fillId="37" borderId="29" numFmtId="168" xfId="79" applyNumberFormat="1" applyFont="1" applyFill="1" applyBorder="1" applyAlignment="1">
      <alignment horizontal="center" vertical="center" wrapText="1"/>
    </xf>
    <xf fontId="38" fillId="0" borderId="44" numFmtId="49" xfId="44" applyNumberFormat="1" applyFont="1" applyBorder="1" applyAlignment="1">
      <alignment horizontal="center" vertical="center"/>
    </xf>
    <xf fontId="38" fillId="0" borderId="10" numFmtId="49" xfId="44" applyNumberFormat="1" applyFont="1" applyBorder="1" applyAlignment="1">
      <alignment horizontal="center" vertical="center"/>
    </xf>
    <xf fontId="7" fillId="0" borderId="10" numFmtId="0" xfId="44" applyFont="1" applyBorder="1" applyAlignment="1">
      <alignment horizontal="left" indent="3" vertical="center" wrapText="1"/>
    </xf>
    <xf fontId="38" fillId="0" borderId="10" numFmtId="0" xfId="44" applyFont="1" applyBorder="1" applyAlignment="1">
      <alignment horizontal="center" vertical="center"/>
    </xf>
    <xf fontId="38" fillId="0" borderId="43" numFmtId="0" xfId="44" applyFont="1" applyBorder="1" applyAlignment="1">
      <alignment horizontal="center" vertical="center" wrapText="1"/>
    </xf>
    <xf fontId="38" fillId="0" borderId="33" numFmtId="49" xfId="44" applyNumberFormat="1" applyFont="1" applyBorder="1" applyAlignment="1">
      <alignment horizontal="center" vertical="center"/>
    </xf>
    <xf fontId="38" fillId="0" borderId="34" numFmtId="168" xfId="79" applyNumberFormat="1" applyFont="1" applyBorder="1" applyAlignment="1">
      <alignment horizontal="center" vertical="center"/>
    </xf>
    <xf fontId="38" fillId="0" borderId="33" numFmtId="168" xfId="79" applyNumberFormat="1" applyFont="1" applyBorder="1" applyAlignment="1">
      <alignment horizontal="center" vertical="center"/>
    </xf>
    <xf fontId="38" fillId="0" borderId="14" numFmtId="168" xfId="79" applyNumberFormat="1" applyFont="1" applyBorder="1" applyAlignment="1">
      <alignment horizontal="center" vertical="center"/>
    </xf>
    <xf fontId="38" fillId="0" borderId="72" numFmtId="49" xfId="44" applyNumberFormat="1" applyFont="1" applyBorder="1" applyAlignment="1">
      <alignment horizontal="center" vertical="center"/>
    </xf>
    <xf fontId="7" fillId="0" borderId="50" numFmtId="0" xfId="0" applyFont="1" applyBorder="1" applyAlignment="1">
      <alignment horizontal="left" indent="1" vertical="center" wrapText="1"/>
    </xf>
    <xf fontId="38" fillId="0" borderId="52" numFmtId="0" xfId="44" applyFont="1" applyBorder="1" applyAlignment="1">
      <alignment horizontal="center" vertical="center"/>
    </xf>
    <xf fontId="38" fillId="0" borderId="51" numFmtId="168" xfId="79" applyNumberFormat="1" applyFont="1" applyBorder="1" applyAlignment="1">
      <alignment horizontal="center" vertical="center"/>
    </xf>
    <xf fontId="7" fillId="0" borderId="82" numFmtId="0" xfId="44" applyFont="1" applyBorder="1"/>
    <xf fontId="44" fillId="0" borderId="13" numFmtId="49" xfId="44" applyNumberFormat="1" applyFont="1" applyBorder="1" applyAlignment="1">
      <alignment horizontal="left" vertical="center"/>
    </xf>
    <xf fontId="38" fillId="0" borderId="0" numFmtId="49" xfId="44" applyNumberFormat="1" applyFont="1" applyAlignment="1">
      <alignment horizontal="left" vertical="center"/>
    </xf>
    <xf fontId="38" fillId="0" borderId="0" numFmtId="49" xfId="44" applyNumberFormat="1" applyFont="1" applyAlignment="1">
      <alignment horizontal="left" vertical="top" wrapText="1"/>
    </xf>
    <xf fontId="25" fillId="0" borderId="0" numFmtId="0" xfId="0" applyFont="1" applyAlignment="1">
      <alignment horizontal="center" vertical="center"/>
    </xf>
    <xf fontId="25" fillId="0" borderId="0" numFmtId="0" xfId="0" applyFont="1" applyAlignment="1">
      <alignment horizontal="center"/>
    </xf>
    <xf fontId="26" fillId="0" borderId="0" numFmtId="0" xfId="148" applyFont="1" applyAlignment="1">
      <alignment horizontal="center" vertical="center"/>
    </xf>
    <xf fontId="7" fillId="0" borderId="0" numFmtId="0" xfId="148" applyFont="1" applyAlignment="1">
      <alignment horizontal="center" vertical="top"/>
    </xf>
    <xf fontId="7" fillId="0" borderId="0" numFmtId="0" xfId="0" applyFont="1" applyAlignment="1">
      <alignment horizontal="center"/>
    </xf>
    <xf fontId="26" fillId="0" borderId="0" numFmtId="0" xfId="0" applyFont="1" applyAlignment="1">
      <alignment horizontal="center"/>
    </xf>
    <xf fontId="7" fillId="0" borderId="10" numFmtId="0" xfId="0" applyFont="1" applyBorder="1" applyAlignment="1">
      <alignment horizontal="center" vertical="center" wrapText="1"/>
    </xf>
    <xf fontId="7" fillId="0" borderId="10" numFmtId="0" xfId="0" applyFont="1" applyBorder="1" applyAlignment="1">
      <alignment horizontal="center" textRotation="90" vertical="center" wrapText="1"/>
    </xf>
    <xf fontId="7" fillId="0" borderId="11" numFmtId="0" xfId="0" applyFont="1" applyBorder="1" applyAlignment="1">
      <alignment horizontal="center" textRotation="90" vertical="center" wrapText="1"/>
    </xf>
    <xf fontId="7" fillId="0" borderId="21" numFmtId="0" xfId="0" applyFont="1" applyBorder="1" applyAlignment="1">
      <alignment horizontal="center" textRotation="90" vertical="center" wrapText="1"/>
    </xf>
    <xf fontId="7" fillId="0" borderId="22" numFmtId="0" xfId="0" applyFont="1" applyBorder="1" applyAlignment="1">
      <alignment horizontal="center" textRotation="90" vertical="center" wrapText="1"/>
    </xf>
    <xf fontId="7" fillId="0" borderId="11" numFmtId="0" xfId="0" applyFont="1" applyBorder="1" applyAlignment="1">
      <alignment horizontal="center" vertical="center" wrapText="1"/>
    </xf>
    <xf fontId="7" fillId="0" borderId="21" numFmtId="0" xfId="0" applyFont="1" applyBorder="1" applyAlignment="1">
      <alignment horizontal="center" vertical="center" wrapText="1"/>
    </xf>
    <xf fontId="7" fillId="0" borderId="22" numFmtId="0" xfId="0" applyFont="1" applyBorder="1" applyAlignment="1">
      <alignment horizontal="center" vertical="center" wrapText="1"/>
    </xf>
    <xf fontId="7" fillId="0" borderId="12" numFmtId="0" xfId="0" applyFont="1" applyBorder="1" applyAlignment="1">
      <alignment horizontal="center" vertical="center" wrapText="1"/>
    </xf>
    <xf fontId="7" fillId="0" borderId="13" numFmtId="0" xfId="0" applyFont="1" applyBorder="1" applyAlignment="1">
      <alignment horizontal="center" vertical="center" wrapText="1"/>
    </xf>
    <xf fontId="7" fillId="0" borderId="14" numFmtId="0" xfId="0" applyFont="1" applyBorder="1" applyAlignment="1">
      <alignment horizontal="center" vertical="center" wrapText="1"/>
    </xf>
    <xf fontId="7" fillId="0" borderId="18" numFmtId="0" xfId="0" applyFont="1" applyBorder="1" applyAlignment="1">
      <alignment horizontal="center" vertical="center" wrapText="1"/>
    </xf>
    <xf fontId="7" fillId="0" borderId="19" numFmtId="0" xfId="0" applyFont="1" applyBorder="1" applyAlignment="1">
      <alignment horizontal="center" vertical="center" wrapText="1"/>
    </xf>
    <xf fontId="7" fillId="0" borderId="20" numFmtId="0" xfId="0" applyFont="1" applyBorder="1" applyAlignment="1">
      <alignment horizontal="center" vertical="center" wrapText="1"/>
    </xf>
    <xf fontId="7" fillId="0" borderId="15" numFmtId="0" xfId="0" applyFont="1" applyBorder="1" applyAlignment="1">
      <alignment horizontal="center" vertical="center" wrapText="1"/>
    </xf>
    <xf fontId="7" fillId="0" borderId="16" numFmtId="0" xfId="0" applyFont="1" applyBorder="1" applyAlignment="1">
      <alignment horizontal="center" vertical="center" wrapText="1"/>
    </xf>
    <xf fontId="7" fillId="0" borderId="17" numFmtId="0" xfId="0" applyFont="1" applyBorder="1" applyAlignment="1">
      <alignment horizontal="center" vertical="center" wrapText="1"/>
    </xf>
    <xf fontId="7" fillId="0" borderId="0" numFmtId="0" xfId="0" applyFont="1" applyAlignment="1">
      <alignment wrapText="1"/>
    </xf>
    <xf fontId="7" fillId="0" borderId="0" numFmtId="0" xfId="0" applyFont="1"/>
    <xf fontId="7" fillId="0" borderId="0" numFmtId="0" xfId="0" applyFont="1" applyAlignment="1">
      <alignment horizontal="left" wrapText="1"/>
    </xf>
    <xf fontId="7" fillId="0" borderId="0" numFmtId="0" xfId="0" applyFont="1" applyAlignment="1">
      <alignment horizontal="left"/>
    </xf>
    <xf fontId="7" fillId="0" borderId="0" numFmtId="0" xfId="0" applyFont="1" applyAlignment="1">
      <alignment horizontal="left" vertical="center" wrapText="1"/>
    </xf>
    <xf fontId="28" fillId="0" borderId="19" numFmtId="1" xfId="0" applyNumberFormat="1" applyFont="1" applyBorder="1" applyAlignment="1">
      <alignment horizontal="center" vertical="top"/>
    </xf>
    <xf fontId="7" fillId="0" borderId="10" numFmtId="0" xfId="0" applyFont="1" applyBorder="1" applyAlignment="1">
      <alignment horizontal="center" vertical="center"/>
    </xf>
    <xf fontId="30" fillId="0" borderId="0" numFmtId="0" xfId="148" applyFont="1" applyAlignment="1">
      <alignment horizontal="center" vertical="center" wrapText="1"/>
    </xf>
    <xf fontId="32" fillId="0" borderId="0" numFmtId="0" xfId="148" applyFont="1" applyAlignment="1">
      <alignment horizontal="center" vertical="center"/>
    </xf>
    <xf fontId="32" fillId="0" borderId="0" numFmtId="0" xfId="148" applyFont="1" applyAlignment="1">
      <alignment horizontal="center"/>
    </xf>
    <xf fontId="33" fillId="0" borderId="0" numFmtId="0" xfId="148" applyFont="1" applyAlignment="1">
      <alignment horizontal="center" vertical="center"/>
    </xf>
    <xf fontId="31" fillId="0" borderId="0" numFmtId="0" xfId="148" applyFont="1" applyAlignment="1">
      <alignment horizontal="center" vertical="top"/>
    </xf>
    <xf fontId="31" fillId="0" borderId="10" numFmtId="0" xfId="148" applyFont="1" applyBorder="1" applyAlignment="1">
      <alignment horizontal="center" vertical="center" wrapText="1"/>
    </xf>
    <xf fontId="31" fillId="0" borderId="15" numFmtId="0" xfId="148" applyFont="1" applyBorder="1" applyAlignment="1">
      <alignment horizontal="center" vertical="center" wrapText="1"/>
    </xf>
    <xf fontId="31" fillId="0" borderId="17" numFmtId="0" xfId="148" applyFont="1" applyBorder="1" applyAlignment="1">
      <alignment horizontal="center" vertical="center" wrapText="1"/>
    </xf>
    <xf fontId="28" fillId="0" borderId="0" numFmtId="0" xfId="148" applyFont="1" applyAlignment="1">
      <alignment horizontal="center" vertical="center" wrapText="1"/>
    </xf>
    <xf fontId="25" fillId="0" borderId="0" numFmtId="0" xfId="148" applyFont="1" applyAlignment="1">
      <alignment horizontal="center" vertical="center"/>
    </xf>
    <xf fontId="25" fillId="0" borderId="0" numFmtId="0" xfId="148" applyFont="1" applyAlignment="1">
      <alignment horizontal="center"/>
    </xf>
    <xf fontId="7" fillId="0" borderId="10" numFmtId="0" xfId="148" applyFont="1" applyBorder="1" applyAlignment="1">
      <alignment horizontal="center" vertical="center" wrapText="1"/>
    </xf>
    <xf fontId="7" fillId="0" borderId="15" numFmtId="0" xfId="148" applyFont="1" applyBorder="1" applyAlignment="1">
      <alignment horizontal="center" vertical="center" wrapText="1"/>
    </xf>
    <xf fontId="7" fillId="0" borderId="17" numFmtId="0" xfId="148" applyFont="1" applyBorder="1" applyAlignment="1">
      <alignment horizontal="center" vertical="center" wrapText="1"/>
    </xf>
    <xf fontId="28" fillId="30" borderId="0" numFmtId="0" xfId="45" applyFont="1" applyFill="1" applyAlignment="1">
      <alignment horizontal="center"/>
    </xf>
    <xf fontId="28" fillId="30" borderId="0" numFmtId="0" xfId="0" applyFont="1" applyFill="1" applyAlignment="1">
      <alignment horizontal="center"/>
    </xf>
    <xf fontId="26" fillId="30" borderId="0" numFmtId="0" xfId="148" applyFont="1" applyFill="1" applyAlignment="1">
      <alignment horizontal="center" vertical="center"/>
    </xf>
    <xf fontId="7" fillId="30" borderId="0" numFmtId="0" xfId="148" applyFont="1" applyFill="1" applyAlignment="1">
      <alignment horizontal="center" vertical="top"/>
    </xf>
    <xf fontId="7" fillId="30" borderId="0" numFmtId="0" xfId="0" applyFont="1" applyFill="1" applyAlignment="1">
      <alignment horizontal="center"/>
    </xf>
    <xf fontId="26" fillId="30" borderId="0" numFmtId="0" xfId="0" applyFont="1" applyFill="1" applyAlignment="1">
      <alignment horizontal="center" vertical="center"/>
    </xf>
    <xf fontId="7" fillId="30" borderId="0" numFmtId="0" xfId="0" applyFont="1" applyFill="1" applyAlignment="1">
      <alignment horizontal="center" vertical="center"/>
    </xf>
    <xf fontId="28" fillId="30" borderId="19" numFmtId="0" xfId="182" applyFont="1" applyFill="1" applyBorder="1" applyAlignment="1">
      <alignment horizontal="center"/>
    </xf>
    <xf fontId="7" fillId="30" borderId="11" numFmtId="0" xfId="47" applyFont="1" applyFill="1" applyBorder="1" applyAlignment="1">
      <alignment horizontal="center" vertical="center" wrapText="1"/>
    </xf>
    <xf fontId="7" fillId="30" borderId="21" numFmtId="0" xfId="47" applyFont="1" applyFill="1" applyBorder="1" applyAlignment="1">
      <alignment horizontal="center" vertical="center" wrapText="1"/>
    </xf>
    <xf fontId="7" fillId="30" borderId="22" numFmtId="0" xfId="47" applyFont="1" applyFill="1" applyBorder="1" applyAlignment="1">
      <alignment horizontal="center" vertical="center" wrapText="1"/>
    </xf>
    <xf fontId="7" fillId="30" borderId="10" numFmtId="0" xfId="47" applyFont="1" applyFill="1" applyBorder="1" applyAlignment="1">
      <alignment horizontal="center" vertical="center" wrapText="1"/>
    </xf>
    <xf fontId="7" fillId="30" borderId="15" numFmtId="0" xfId="47" applyFont="1" applyFill="1" applyBorder="1" applyAlignment="1">
      <alignment horizontal="center" vertical="center"/>
    </xf>
    <xf fontId="7" fillId="0" borderId="16" numFmtId="0" xfId="0" applyFont="1" applyBorder="1" applyAlignment="1">
      <alignment vertical="center"/>
    </xf>
    <xf fontId="7" fillId="0" borderId="17" numFmtId="0" xfId="0" applyFont="1" applyBorder="1" applyAlignment="1">
      <alignment vertical="center"/>
    </xf>
    <xf fontId="7" fillId="0" borderId="16" numFmtId="0" xfId="0" applyFont="1" applyBorder="1" applyAlignment="1">
      <alignment horizontal="center" vertical="center"/>
    </xf>
    <xf fontId="7" fillId="0" borderId="17" numFmtId="0" xfId="0" applyFont="1" applyBorder="1" applyAlignment="1">
      <alignment horizontal="center" vertical="center"/>
    </xf>
    <xf fontId="7" fillId="30" borderId="16" numFmtId="0" xfId="47" applyFont="1" applyFill="1" applyBorder="1" applyAlignment="1">
      <alignment horizontal="center" vertical="center"/>
    </xf>
    <xf fontId="7" fillId="30" borderId="17" numFmtId="0" xfId="47" applyFont="1" applyFill="1" applyBorder="1" applyAlignment="1">
      <alignment horizontal="center" vertical="center"/>
    </xf>
    <xf fontId="7" fillId="30" borderId="15" numFmtId="0" xfId="47" applyFont="1" applyFill="1" applyBorder="1" applyAlignment="1">
      <alignment horizontal="center" vertical="center" wrapText="1"/>
    </xf>
    <xf fontId="7" fillId="30" borderId="16" numFmtId="0" xfId="47" applyFont="1" applyFill="1" applyBorder="1" applyAlignment="1">
      <alignment horizontal="center" vertical="center" wrapText="1"/>
    </xf>
    <xf fontId="7" fillId="30" borderId="17" numFmtId="0" xfId="47" applyFont="1" applyFill="1" applyBorder="1" applyAlignment="1">
      <alignment horizontal="center" vertical="center" wrapText="1"/>
    </xf>
    <xf fontId="7" fillId="30" borderId="10" numFmtId="170" xfId="47" applyNumberFormat="1" applyFont="1" applyFill="1" applyBorder="1" applyAlignment="1">
      <alignment horizontal="center" vertical="center" wrapText="1"/>
    </xf>
    <xf fontId="7" fillId="30" borderId="10" numFmtId="0" xfId="47" applyFont="1" applyFill="1" applyBorder="1" applyAlignment="1">
      <alignment horizontal="center" vertical="center"/>
    </xf>
    <xf fontId="25" fillId="0" borderId="0" numFmtId="0" xfId="45" applyFont="1" applyAlignment="1">
      <alignment horizontal="center"/>
    </xf>
    <xf fontId="26" fillId="0" borderId="0" numFmtId="0" xfId="0" applyFont="1" applyAlignment="1">
      <alignment horizontal="center" vertical="center"/>
    </xf>
    <xf fontId="7" fillId="0" borderId="0" numFmtId="0" xfId="0" applyFont="1" applyAlignment="1">
      <alignment horizontal="center" vertical="center"/>
    </xf>
    <xf fontId="28" fillId="0" borderId="0" numFmtId="0" xfId="45" applyFont="1" applyAlignment="1">
      <alignment horizontal="center" wrapText="1"/>
    </xf>
    <xf fontId="28" fillId="0" borderId="0" numFmtId="0" xfId="45" applyFont="1" applyAlignment="1">
      <alignment horizontal="center"/>
    </xf>
    <xf fontId="28" fillId="0" borderId="0" numFmtId="0" xfId="182" applyFont="1" applyAlignment="1">
      <alignment horizontal="center"/>
    </xf>
    <xf fontId="7" fillId="0" borderId="10" numFmtId="0" xfId="47" applyFont="1" applyBorder="1" applyAlignment="1">
      <alignment horizontal="center" vertical="center" wrapText="1"/>
    </xf>
    <xf fontId="7" fillId="0" borderId="12" numFmtId="0" xfId="47" applyFont="1" applyBorder="1" applyAlignment="1">
      <alignment horizontal="center" vertical="center" wrapText="1"/>
    </xf>
    <xf fontId="7" fillId="0" borderId="13" numFmtId="0" xfId="47" applyFont="1" applyBorder="1" applyAlignment="1">
      <alignment horizontal="center" vertical="center" wrapText="1"/>
    </xf>
    <xf fontId="7" fillId="0" borderId="14" numFmtId="0" xfId="47" applyFont="1" applyBorder="1" applyAlignment="1">
      <alignment horizontal="center" vertical="center" wrapText="1"/>
    </xf>
    <xf fontId="7" fillId="0" borderId="23" numFmtId="0" xfId="47" applyFont="1" applyBorder="1" applyAlignment="1">
      <alignment horizontal="center" vertical="center" wrapText="1"/>
    </xf>
    <xf fontId="7" fillId="0" borderId="0" numFmtId="0" xfId="47" applyFont="1" applyAlignment="1">
      <alignment horizontal="center" vertical="center" wrapText="1"/>
    </xf>
    <xf fontId="7" fillId="0" borderId="24" numFmtId="0" xfId="47" applyFont="1" applyBorder="1" applyAlignment="1">
      <alignment horizontal="center" vertical="center" wrapText="1"/>
    </xf>
    <xf fontId="7" fillId="0" borderId="18" numFmtId="0" xfId="47" applyFont="1" applyBorder="1" applyAlignment="1">
      <alignment horizontal="center" vertical="center" wrapText="1"/>
    </xf>
    <xf fontId="7" fillId="0" borderId="19" numFmtId="0" xfId="47" applyFont="1" applyBorder="1" applyAlignment="1">
      <alignment horizontal="center" vertical="center" wrapText="1"/>
    </xf>
    <xf fontId="7" fillId="0" borderId="20" numFmtId="0" xfId="47" applyFont="1" applyBorder="1" applyAlignment="1">
      <alignment horizontal="center" vertical="center" wrapText="1"/>
    </xf>
    <xf fontId="7" fillId="0" borderId="15" numFmtId="0" xfId="182" applyFont="1" applyBorder="1" applyAlignment="1">
      <alignment horizontal="center" vertical="center"/>
    </xf>
    <xf fontId="7" fillId="0" borderId="16" numFmtId="0" xfId="182" applyFont="1" applyBorder="1" applyAlignment="1">
      <alignment horizontal="center" vertical="center"/>
    </xf>
    <xf fontId="7" fillId="0" borderId="17" numFmtId="0" xfId="182" applyFont="1" applyBorder="1" applyAlignment="1">
      <alignment horizontal="center" vertical="center"/>
    </xf>
    <xf fontId="7" fillId="0" borderId="10" numFmtId="0" xfId="47" applyFont="1" applyBorder="1" applyAlignment="1">
      <alignment horizontal="center" vertical="center"/>
    </xf>
    <xf fontId="28" fillId="0" borderId="0" numFmtId="0" xfId="47" applyFont="1" applyAlignment="1">
      <alignment horizontal="center" vertical="center"/>
    </xf>
    <xf fontId="7" fillId="0" borderId="0" numFmtId="0" xfId="47" applyFont="1" applyAlignment="1">
      <alignment horizontal="center" vertical="center"/>
    </xf>
    <xf fontId="28" fillId="0" borderId="0" numFmtId="0" xfId="0" applyFont="1" applyAlignment="1">
      <alignment horizontal="center"/>
    </xf>
    <xf fontId="7" fillId="0" borderId="12" numFmtId="0" xfId="182" applyFont="1" applyBorder="1" applyAlignment="1">
      <alignment horizontal="center" vertical="center"/>
    </xf>
    <xf fontId="7" fillId="0" borderId="13" numFmtId="0" xfId="182" applyFont="1" applyBorder="1" applyAlignment="1">
      <alignment horizontal="center" vertical="center"/>
    </xf>
    <xf fontId="7" fillId="0" borderId="14" numFmtId="0" xfId="182" applyFont="1" applyBorder="1" applyAlignment="1">
      <alignment horizontal="center" vertical="center"/>
    </xf>
    <xf fontId="7" fillId="0" borderId="18" numFmtId="0" xfId="182" applyFont="1" applyBorder="1" applyAlignment="1">
      <alignment horizontal="center" vertical="center"/>
    </xf>
    <xf fontId="7" fillId="0" borderId="19" numFmtId="0" xfId="182" applyFont="1" applyBorder="1" applyAlignment="1">
      <alignment horizontal="center" vertical="center"/>
    </xf>
    <xf fontId="7" fillId="0" borderId="20" numFmtId="0" xfId="182" applyFont="1" applyBorder="1" applyAlignment="1">
      <alignment horizontal="center" vertical="center"/>
    </xf>
    <xf fontId="7" fillId="0" borderId="10" numFmtId="0" xfId="182" applyFont="1" applyBorder="1" applyAlignment="1">
      <alignment horizontal="center" vertical="center"/>
    </xf>
    <xf fontId="39" fillId="0" borderId="0" numFmtId="0" xfId="44" applyFont="1" applyAlignment="1">
      <alignment horizontal="center" vertical="center" wrapText="1"/>
    </xf>
    <xf fontId="33" fillId="0" borderId="0" numFmtId="0" xfId="0" applyFont="1" applyAlignment="1">
      <alignment horizontal="center" vertical="center"/>
    </xf>
    <xf fontId="27" fillId="0" borderId="0" numFmtId="0" xfId="0" applyFont="1" applyAlignment="1">
      <alignment horizontal="center" vertical="top"/>
    </xf>
    <xf fontId="26" fillId="0" borderId="0" numFmtId="0" xfId="0" applyFont="1" applyAlignment="1">
      <alignment horizontal="center" vertical="center" wrapText="1"/>
    </xf>
    <xf fontId="40" fillId="0" borderId="0" numFmtId="0" xfId="44" applyFont="1" applyAlignment="1">
      <alignment horizontal="center" vertical="center" wrapText="1"/>
    </xf>
    <xf fontId="42" fillId="0" borderId="25" numFmtId="49" xfId="44" applyNumberFormat="1" applyFont="1" applyBorder="1" applyAlignment="1">
      <alignment horizontal="center" vertical="center" wrapText="1"/>
    </xf>
    <xf fontId="42" fillId="0" borderId="32" numFmtId="49" xfId="44" applyNumberFormat="1" applyFont="1" applyBorder="1" applyAlignment="1">
      <alignment horizontal="center" vertical="center" wrapText="1"/>
    </xf>
    <xf fontId="43" fillId="0" borderId="26" numFmtId="0" xfId="44" applyFont="1" applyBorder="1" applyAlignment="1">
      <alignment horizontal="center" vertical="center" wrapText="1"/>
    </xf>
    <xf fontId="43" fillId="0" borderId="0" numFmtId="0" xfId="44" applyFont="1" applyAlignment="1">
      <alignment horizontal="center" vertical="center" wrapText="1"/>
    </xf>
    <xf fontId="43" fillId="0" borderId="25" numFmtId="0" xfId="44" applyFont="1" applyBorder="1" applyAlignment="1">
      <alignment horizontal="center" vertical="center" wrapText="1"/>
    </xf>
    <xf fontId="43" fillId="0" borderId="32" numFmtId="0" xfId="44" applyFont="1" applyBorder="1" applyAlignment="1">
      <alignment horizontal="center" vertical="center" wrapText="1"/>
    </xf>
    <xf fontId="28" fillId="30" borderId="28" numFmtId="0" xfId="44" applyFont="1" applyFill="1" applyBorder="1" applyAlignment="1">
      <alignment horizontal="center" vertical="center" wrapText="1"/>
    </xf>
    <xf fontId="28" fillId="30" borderId="29" numFmtId="0" xfId="44" applyFont="1" applyFill="1" applyBorder="1" applyAlignment="1">
      <alignment horizontal="center" vertical="center" wrapText="1"/>
    </xf>
    <xf fontId="28" fillId="30" borderId="27" numFmtId="0" xfId="44" applyFont="1" applyFill="1" applyBorder="1" applyAlignment="1">
      <alignment horizontal="center" vertical="center" wrapText="1"/>
    </xf>
    <xf fontId="28" fillId="30" borderId="30" numFmtId="0" xfId="44" applyFont="1" applyFill="1" applyBorder="1" applyAlignment="1">
      <alignment horizontal="center" vertical="center" wrapText="1"/>
    </xf>
    <xf fontId="28" fillId="30" borderId="31" numFmtId="0" xfId="44" applyFont="1" applyFill="1" applyBorder="1" applyAlignment="1">
      <alignment horizontal="center" vertical="center" wrapText="1"/>
    </xf>
    <xf fontId="46" fillId="0" borderId="37" numFmtId="49" xfId="44" applyNumberFormat="1" applyFont="1" applyBorder="1" applyAlignment="1">
      <alignment horizontal="center" vertical="center"/>
    </xf>
    <xf fontId="46" fillId="0" borderId="36" numFmtId="49" xfId="44" applyNumberFormat="1" applyFont="1" applyBorder="1" applyAlignment="1">
      <alignment horizontal="center" vertical="center"/>
    </xf>
    <xf fontId="46" fillId="0" borderId="26" numFmtId="49" xfId="44" applyNumberFormat="1" applyFont="1" applyBorder="1" applyAlignment="1">
      <alignment horizontal="center" vertical="center"/>
    </xf>
    <xf fontId="46" fillId="0" borderId="42" numFmtId="49" xfId="44" applyNumberFormat="1" applyFont="1" applyBorder="1" applyAlignment="1">
      <alignment horizontal="center" vertical="center"/>
    </xf>
    <xf fontId="25" fillId="0" borderId="37" numFmtId="49" xfId="44" applyNumberFormat="1" applyFont="1" applyBorder="1" applyAlignment="1">
      <alignment horizontal="center" vertical="center"/>
    </xf>
    <xf fontId="25" fillId="0" borderId="36" numFmtId="49" xfId="44" applyNumberFormat="1" applyFont="1" applyBorder="1" applyAlignment="1">
      <alignment horizontal="center" vertical="center"/>
    </xf>
    <xf fontId="25" fillId="0" borderId="0" numFmtId="49" xfId="44" applyNumberFormat="1" applyFont="1" applyAlignment="1">
      <alignment horizontal="center" vertical="center"/>
    </xf>
    <xf fontId="25" fillId="0" borderId="60" numFmtId="49" xfId="44" applyNumberFormat="1" applyFont="1" applyBorder="1" applyAlignment="1">
      <alignment horizontal="center" vertical="center"/>
    </xf>
    <xf fontId="25" fillId="0" borderId="85" numFmtId="49" xfId="44" applyNumberFormat="1" applyFont="1" applyBorder="1" applyAlignment="1">
      <alignment horizontal="center" vertical="center"/>
    </xf>
    <xf fontId="25" fillId="0" borderId="75" numFmtId="49" xfId="44" applyNumberFormat="1" applyFont="1" applyBorder="1" applyAlignment="1">
      <alignment horizontal="center" vertical="center"/>
    </xf>
    <xf fontId="25" fillId="0" borderId="80" numFmtId="49" xfId="44" applyNumberFormat="1" applyFont="1" applyBorder="1" applyAlignment="1">
      <alignment horizontal="center" vertical="center"/>
    </xf>
    <xf fontId="40" fillId="0" borderId="82" numFmtId="0" xfId="44" applyFont="1" applyBorder="1" applyAlignment="1">
      <alignment horizontal="center" vertical="center" wrapText="1"/>
    </xf>
    <xf fontId="40" fillId="0" borderId="70" numFmtId="0" xfId="44" applyFont="1" applyBorder="1" applyAlignment="1">
      <alignment horizontal="center" vertical="center" wrapText="1"/>
    </xf>
    <xf fontId="38" fillId="0" borderId="25" numFmtId="49" xfId="44" applyNumberFormat="1" applyFont="1" applyBorder="1" applyAlignment="1">
      <alignment horizontal="center" vertical="center" wrapText="1"/>
    </xf>
    <xf fontId="38" fillId="0" borderId="47" numFmtId="49" xfId="44" applyNumberFormat="1" applyFont="1" applyBorder="1" applyAlignment="1">
      <alignment horizontal="center" vertical="center" wrapText="1"/>
    </xf>
    <xf fontId="28" fillId="0" borderId="25" numFmtId="0" xfId="44" applyFont="1" applyBorder="1" applyAlignment="1">
      <alignment horizontal="center" vertical="center" wrapText="1"/>
    </xf>
    <xf fontId="28" fillId="0" borderId="47" numFmtId="0" xfId="44" applyFont="1" applyBorder="1" applyAlignment="1">
      <alignment horizontal="center" vertical="center" wrapText="1"/>
    </xf>
    <xf fontId="7" fillId="0" borderId="29" numFmtId="0" xfId="44" applyFont="1" applyBorder="1" applyAlignment="1">
      <alignment horizontal="center" vertical="center" wrapText="1"/>
    </xf>
    <xf fontId="7" fillId="0" borderId="57" numFmtId="0" xfId="44" applyFont="1" applyBorder="1" applyAlignment="1">
      <alignment horizontal="center" vertical="center" wrapText="1"/>
    </xf>
    <xf fontId="28" fillId="30" borderId="65" numFmtId="0" xfId="44" applyFont="1" applyFill="1" applyBorder="1" applyAlignment="1">
      <alignment horizontal="center" vertical="center" wrapText="1"/>
    </xf>
    <xf fontId="7" fillId="38" borderId="37" numFmtId="0" xfId="44" applyFont="1" applyFill="1" applyBorder="1" applyAlignment="1">
      <alignment horizontal="center" vertical="center" wrapText="1"/>
    </xf>
    <xf fontId="7" fillId="38" borderId="36" numFmtId="0" xfId="44" applyFont="1" applyFill="1" applyBorder="1" applyAlignment="1">
      <alignment horizontal="center" vertical="center" wrapText="1"/>
    </xf>
    <xf fontId="38" fillId="0" borderId="0" numFmtId="49" xfId="44" applyNumberFormat="1" applyFont="1" applyAlignment="1">
      <alignment horizontal="left" vertical="center"/>
    </xf>
    <xf fontId="38" fillId="0" borderId="0" numFmtId="49" xfId="44" applyNumberFormat="1" applyFont="1" applyAlignment="1">
      <alignment horizontal="left" vertical="top" wrapText="1"/>
    </xf>
    <xf fontId="56" fillId="26" borderId="10" numFmtId="164" xfId="148" applyNumberFormat="1" applyFont="1" applyFill="1" applyBorder="1" applyAlignment="1">
      <alignment horizontal="center" vertical="center" wrapText="1"/>
    </xf>
    <xf fontId="56" fillId="26" borderId="10" numFmtId="172" xfId="148" applyNumberFormat="1" applyFont="1" applyFill="1" applyBorder="1" applyAlignment="1">
      <alignment horizontal="center" vertical="center" wrapText="1"/>
    </xf>
    <xf fontId="57" fillId="30" borderId="10" numFmtId="164" xfId="0" applyNumberFormat="1" applyFont="1" applyFill="1" applyBorder="1" applyAlignment="1">
      <alignment horizontal="center" vertical="center" wrapText="1"/>
    </xf>
  </cellXfs>
  <cellStyles count="231">
    <cellStyle name="20% - Акцент1 2" xfId="1"/>
    <cellStyle name="20% - Акцент2 2" xfId="2"/>
    <cellStyle name="20% - Акцент3 2" xfId="3"/>
    <cellStyle name="20% - Акцент4 2" xfId="4"/>
    <cellStyle name="20% - Акцент5 2" xfId="5"/>
    <cellStyle name="20% - Акцент6 2" xfId="6"/>
    <cellStyle name="40% - Акцент1 2" xfId="7"/>
    <cellStyle name="40% - Акцент2 2" xfId="8"/>
    <cellStyle name="40% - Акцент3 2" xfId="9"/>
    <cellStyle name="40% - Акцент4 2" xfId="10"/>
    <cellStyle name="40% - Акцент5 2" xfId="11"/>
    <cellStyle name="40% - Акцент6 2" xfId="12"/>
    <cellStyle name="60% - Акцент1 2" xfId="13"/>
    <cellStyle name="60% - Акцент2 2" xfId="14"/>
    <cellStyle name="60% - Акцент3 2" xfId="15"/>
    <cellStyle name="60% - Акцент4 2" xfId="16"/>
    <cellStyle name="60% - Акцент5 2" xfId="17"/>
    <cellStyle name="60% - Акцент6 2" xfId="18"/>
    <cellStyle name="Normal 2" xfId="19"/>
    <cellStyle name="Акцент1 2" xfId="20"/>
    <cellStyle name="Акцент2 2" xfId="21"/>
    <cellStyle name="Акцент3 2" xfId="22"/>
    <cellStyle name="Акцент4 2" xfId="23"/>
    <cellStyle name="Акцент5 2" xfId="24"/>
    <cellStyle name="Акцент6 2" xfId="25"/>
    <cellStyle name="Ввод  2" xfId="26"/>
    <cellStyle name="Вывод 2" xfId="27"/>
    <cellStyle name="Вычисление 2" xfId="28"/>
    <cellStyle name="Заголовок 1 2" xfId="29"/>
    <cellStyle name="Заголовок 2 2" xfId="30"/>
    <cellStyle name="Заголовок 3 2" xfId="31"/>
    <cellStyle name="Заголовок 4 2" xfId="32"/>
    <cellStyle name="Итог 2" xfId="33"/>
    <cellStyle name="Контрольная ячейка 2" xfId="34"/>
    <cellStyle name="Название 2" xfId="35"/>
    <cellStyle name="Нейтральный 2" xfId="36"/>
    <cellStyle name="Обычный" xfId="0" builtinId="0"/>
    <cellStyle name="Обычный 12 2" xfId="37"/>
    <cellStyle name="Обычный 2" xfId="38"/>
    <cellStyle name="Обычный 2 26 2" xfId="39"/>
    <cellStyle name="Обычный 3" xfId="40"/>
    <cellStyle name="Обычный 3 2" xfId="41"/>
    <cellStyle name="Обычный 3 2 2 2" xfId="42"/>
    <cellStyle name="Обычный 3 21" xfId="43"/>
    <cellStyle name="Обычный 4" xfId="44"/>
    <cellStyle name="Обычный 4 2" xfId="45"/>
    <cellStyle name="Обычный 5" xfId="46"/>
    <cellStyle name="Обычный 6" xfId="47"/>
    <cellStyle name="Обычный 6 2" xfId="48"/>
    <cellStyle name="Обычный 6 2 2" xfId="49"/>
    <cellStyle name="Обычный 6 2 2 2" xfId="50"/>
    <cellStyle name="Обычный 6 2 2 2 2" xfId="51"/>
    <cellStyle name="Обычный 6 2 2 2 2 2" xfId="52"/>
    <cellStyle name="Обычный 6 2 2 2 2 2 2" xfId="53"/>
    <cellStyle name="Обычный 6 2 2 2 2 2 3" xfId="54"/>
    <cellStyle name="Обычный 6 2 2 2 2 3" xfId="55"/>
    <cellStyle name="Обычный 6 2 2 2 2 4" xfId="56"/>
    <cellStyle name="Обычный 6 2 2 2 3" xfId="57"/>
    <cellStyle name="Обычный 6 2 2 2 3 2" xfId="58"/>
    <cellStyle name="Обычный 6 2 2 2 3 3" xfId="59"/>
    <cellStyle name="Обычный 6 2 2 2 4" xfId="60"/>
    <cellStyle name="Обычный 6 2 2 2 5" xfId="61"/>
    <cellStyle name="Обычный 6 2 2 3" xfId="62"/>
    <cellStyle name="Обычный 6 2 2 3 2" xfId="63"/>
    <cellStyle name="Обычный 6 2 2 3 2 2" xfId="64"/>
    <cellStyle name="Обычный 6 2 2 3 2 3" xfId="65"/>
    <cellStyle name="Обычный 6 2 2 3 3" xfId="66"/>
    <cellStyle name="Обычный 6 2 2 3 4" xfId="67"/>
    <cellStyle name="Обычный 6 2 2 4" xfId="68"/>
    <cellStyle name="Обычный 6 2 2 4 2" xfId="69"/>
    <cellStyle name="Обычный 6 2 2 4 2 2" xfId="70"/>
    <cellStyle name="Обычный 6 2 2 4 2 3" xfId="71"/>
    <cellStyle name="Обычный 6 2 2 4 3" xfId="72"/>
    <cellStyle name="Обычный 6 2 2 4 4" xfId="73"/>
    <cellStyle name="Обычный 6 2 2 5" xfId="74"/>
    <cellStyle name="Обычный 6 2 2 5 2" xfId="75"/>
    <cellStyle name="Обычный 6 2 2 5 3" xfId="76"/>
    <cellStyle name="Обычный 6 2 2 6" xfId="77"/>
    <cellStyle name="Обычный 6 2 2 7" xfId="78"/>
    <cellStyle name="Обычный 6 2 2 8" xfId="79"/>
    <cellStyle name="Обычный 6 2 3" xfId="80"/>
    <cellStyle name="Обычный 6 2 3 2" xfId="81"/>
    <cellStyle name="Обычный 6 2 3 2 2" xfId="82"/>
    <cellStyle name="Обычный 6 2 3 2 2 2" xfId="83"/>
    <cellStyle name="Обычный 6 2 3 2 2 2 2" xfId="84"/>
    <cellStyle name="Обычный 6 2 3 2 2 2 3" xfId="85"/>
    <cellStyle name="Обычный 6 2 3 2 2 3" xfId="86"/>
    <cellStyle name="Обычный 6 2 3 2 2 4" xfId="87"/>
    <cellStyle name="Обычный 6 2 3 2 3" xfId="88"/>
    <cellStyle name="Обычный 6 2 3 2 3 2" xfId="89"/>
    <cellStyle name="Обычный 6 2 3 2 3 3" xfId="90"/>
    <cellStyle name="Обычный 6 2 3 2 4" xfId="91"/>
    <cellStyle name="Обычный 6 2 3 2 5" xfId="92"/>
    <cellStyle name="Обычный 6 2 3 3" xfId="93"/>
    <cellStyle name="Обычный 6 2 3 3 2" xfId="94"/>
    <cellStyle name="Обычный 6 2 3 3 2 2" xfId="95"/>
    <cellStyle name="Обычный 6 2 3 3 2 3" xfId="96"/>
    <cellStyle name="Обычный 6 2 3 3 3" xfId="97"/>
    <cellStyle name="Обычный 6 2 3 3 4" xfId="98"/>
    <cellStyle name="Обычный 6 2 3 4" xfId="99"/>
    <cellStyle name="Обычный 6 2 3 4 2" xfId="100"/>
    <cellStyle name="Обычный 6 2 3 4 2 2" xfId="101"/>
    <cellStyle name="Обычный 6 2 3 4 2 3" xfId="102"/>
    <cellStyle name="Обычный 6 2 3 4 3" xfId="103"/>
    <cellStyle name="Обычный 6 2 3 4 4" xfId="104"/>
    <cellStyle name="Обычный 6 2 3 5" xfId="105"/>
    <cellStyle name="Обычный 6 2 3 5 2" xfId="106"/>
    <cellStyle name="Обычный 6 2 3 5 3" xfId="107"/>
    <cellStyle name="Обычный 6 2 3 6" xfId="108"/>
    <cellStyle name="Обычный 6 2 3 7" xfId="109"/>
    <cellStyle name="Обычный 6 2 3 8" xfId="110"/>
    <cellStyle name="Обычный 6 2 4" xfId="111"/>
    <cellStyle name="Обычный 6 2 4 2" xfId="112"/>
    <cellStyle name="Обычный 6 2 4 2 2" xfId="113"/>
    <cellStyle name="Обычный 6 2 4 2 3" xfId="114"/>
    <cellStyle name="Обычный 6 2 4 3" xfId="115"/>
    <cellStyle name="Обычный 6 2 4 4" xfId="116"/>
    <cellStyle name="Обычный 6 2 5" xfId="117"/>
    <cellStyle name="Обычный 6 2 5 2" xfId="118"/>
    <cellStyle name="Обычный 6 2 5 2 2" xfId="119"/>
    <cellStyle name="Обычный 6 2 5 2 3" xfId="120"/>
    <cellStyle name="Обычный 6 2 5 3" xfId="121"/>
    <cellStyle name="Обычный 6 2 5 4" xfId="122"/>
    <cellStyle name="Обычный 6 2 6" xfId="123"/>
    <cellStyle name="Обычный 6 2 6 2" xfId="124"/>
    <cellStyle name="Обычный 6 2 6 3" xfId="125"/>
    <cellStyle name="Обычный 6 2 7" xfId="126"/>
    <cellStyle name="Обычный 6 2 8" xfId="127"/>
    <cellStyle name="Обычный 6 2 9" xfId="128"/>
    <cellStyle name="Обычный 6 3" xfId="129"/>
    <cellStyle name="Обычный 6 3 2" xfId="130"/>
    <cellStyle name="Обычный 6 3 2 2" xfId="131"/>
    <cellStyle name="Обычный 6 3 2 3" xfId="132"/>
    <cellStyle name="Обычный 6 3 3" xfId="133"/>
    <cellStyle name="Обычный 6 3 4" xfId="134"/>
    <cellStyle name="Обычный 6 4" xfId="135"/>
    <cellStyle name="Обычный 6 4 2" xfId="136"/>
    <cellStyle name="Обычный 6 4 2 2" xfId="137"/>
    <cellStyle name="Обычный 6 4 2 3" xfId="138"/>
    <cellStyle name="Обычный 6 4 3" xfId="139"/>
    <cellStyle name="Обычный 6 4 4" xfId="140"/>
    <cellStyle name="Обычный 6 5" xfId="141"/>
    <cellStyle name="Обычный 6 5 2" xfId="142"/>
    <cellStyle name="Обычный 6 5 3" xfId="143"/>
    <cellStyle name="Обычный 6 6" xfId="144"/>
    <cellStyle name="Обычный 6 7" xfId="145"/>
    <cellStyle name="Обычный 6 8" xfId="146"/>
    <cellStyle name="Обычный 7" xfId="147"/>
    <cellStyle name="Обычный 7 2" xfId="148"/>
    <cellStyle name="Обычный 7 2 2" xfId="149"/>
    <cellStyle name="Обычный 7 2 2 2" xfId="150"/>
    <cellStyle name="Обычный 7 2 2 2 2" xfId="151"/>
    <cellStyle name="Обычный 7 2 2 2 3" xfId="152"/>
    <cellStyle name="Обычный 7 2 2 3" xfId="153"/>
    <cellStyle name="Обычный 7 2 2 4" xfId="154"/>
    <cellStyle name="Обычный 7 2 3" xfId="155"/>
    <cellStyle name="Обычный 7 2 3 2" xfId="156"/>
    <cellStyle name="Обычный 7 2 3 2 2" xfId="157"/>
    <cellStyle name="Обычный 7 2 3 2 3" xfId="158"/>
    <cellStyle name="Обычный 7 2 3 3" xfId="159"/>
    <cellStyle name="Обычный 7 2 3 4" xfId="160"/>
    <cellStyle name="Обычный 7 2 4" xfId="161"/>
    <cellStyle name="Обычный 7 2 4 2" xfId="162"/>
    <cellStyle name="Обычный 7 2 4 3" xfId="163"/>
    <cellStyle name="Обычный 7 2 5" xfId="164"/>
    <cellStyle name="Обычный 7 2 6" xfId="165"/>
    <cellStyle name="Обычный 7 2 7" xfId="166"/>
    <cellStyle name="Обычный 8" xfId="167"/>
    <cellStyle name="Обычный 9" xfId="168"/>
    <cellStyle name="Обычный 9 2" xfId="169"/>
    <cellStyle name="Обычный 9 2 2" xfId="170"/>
    <cellStyle name="Обычный 9 2 2 2" xfId="171"/>
    <cellStyle name="Обычный 9 2 2 3" xfId="172"/>
    <cellStyle name="Обычный 9 2 2 4" xfId="173"/>
    <cellStyle name="Обычный 9 2 3" xfId="174"/>
    <cellStyle name="Обычный 9 2 4" xfId="175"/>
    <cellStyle name="Обычный 9 3" xfId="176"/>
    <cellStyle name="Обычный 9 3 2" xfId="177"/>
    <cellStyle name="Обычный 9 3 3" xfId="178"/>
    <cellStyle name="Обычный 9 3 4" xfId="179"/>
    <cellStyle name="Обычный 9 4" xfId="180"/>
    <cellStyle name="Обычный 9 5" xfId="181"/>
    <cellStyle name="Открывавшаяся гиперссылка" xfId="182" builtinId="9"/>
    <cellStyle name="Плохой 2" xfId="183"/>
    <cellStyle name="Пояснение 2" xfId="184"/>
    <cellStyle name="Примечание 2" xfId="185"/>
    <cellStyle name="Процентный 2" xfId="186"/>
    <cellStyle name="Процентный 3" xfId="187"/>
    <cellStyle name="Связанная ячейка 2" xfId="188"/>
    <cellStyle name="Стиль 1" xfId="189"/>
    <cellStyle name="Текст предупреждения 2" xfId="190"/>
    <cellStyle name="Финансовый 2" xfId="191"/>
    <cellStyle name="Финансовый 2 2" xfId="192"/>
    <cellStyle name="Финансовый 2 2 2" xfId="193"/>
    <cellStyle name="Финансовый 2 2 2 2" xfId="194"/>
    <cellStyle name="Финансовый 2 2 2 2 2" xfId="195"/>
    <cellStyle name="Финансовый 2 2 2 3" xfId="196"/>
    <cellStyle name="Финансовый 2 2 3" xfId="197"/>
    <cellStyle name="Финансовый 2 2 4" xfId="198"/>
    <cellStyle name="Финансовый 2 3" xfId="199"/>
    <cellStyle name="Финансовый 2 3 2" xfId="200"/>
    <cellStyle name="Финансовый 2 3 2 2" xfId="201"/>
    <cellStyle name="Финансовый 2 3 2 3" xfId="202"/>
    <cellStyle name="Финансовый 2 3 3" xfId="203"/>
    <cellStyle name="Финансовый 2 3 4" xfId="204"/>
    <cellStyle name="Финансовый 2 4" xfId="205"/>
    <cellStyle name="Финансовый 2 4 2" xfId="206"/>
    <cellStyle name="Финансовый 2 4 3" xfId="207"/>
    <cellStyle name="Финансовый 2 5" xfId="208"/>
    <cellStyle name="Финансовый 2 6" xfId="209"/>
    <cellStyle name="Финансовый 2 7" xfId="210"/>
    <cellStyle name="Финансовый 3" xfId="211"/>
    <cellStyle name="Финансовый 3 2" xfId="212"/>
    <cellStyle name="Финансовый 3 2 2" xfId="213"/>
    <cellStyle name="Финансовый 3 2 2 2" xfId="214"/>
    <cellStyle name="Финансовый 3 2 2 3" xfId="215"/>
    <cellStyle name="Финансовый 3 2 3" xfId="216"/>
    <cellStyle name="Финансовый 3 2 4" xfId="217"/>
    <cellStyle name="Финансовый 3 3" xfId="218"/>
    <cellStyle name="Финансовый 3 3 2" xfId="219"/>
    <cellStyle name="Финансовый 3 3 2 2" xfId="220"/>
    <cellStyle name="Финансовый 3 3 2 3" xfId="221"/>
    <cellStyle name="Финансовый 3 3 3" xfId="222"/>
    <cellStyle name="Финансовый 3 3 4" xfId="223"/>
    <cellStyle name="Финансовый 3 4" xfId="224"/>
    <cellStyle name="Финансовый 3 4 2" xfId="225"/>
    <cellStyle name="Финансовый 3 4 3" xfId="226"/>
    <cellStyle name="Финансовый 3 5" xfId="227"/>
    <cellStyle name="Финансовый 3 6" xfId="228"/>
    <cellStyle name="Финансовый 3 7" xfId="229"/>
    <cellStyle name="Хороший 2" xfId="23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29" Type="http://schemas.openxmlformats.org/officeDocument/2006/relationships/worksheet" Target="worksheets/sheet16.xml"/><Relationship  Id="rId28" Type="http://schemas.openxmlformats.org/officeDocument/2006/relationships/worksheet" Target="worksheets/sheet15.xml"/><Relationship  Id="rId27" Type="http://schemas.openxmlformats.org/officeDocument/2006/relationships/worksheet" Target="worksheets/sheet14.xml"/><Relationship  Id="rId23" Type="http://schemas.openxmlformats.org/officeDocument/2006/relationships/worksheet" Target="worksheets/sheet10.xml"/><Relationship  Id="rId22" Type="http://schemas.openxmlformats.org/officeDocument/2006/relationships/worksheet" Target="worksheets/sheet9.xml"/><Relationship  Id="rId25" Type="http://schemas.openxmlformats.org/officeDocument/2006/relationships/worksheet" Target="worksheets/sheet12.xml"/><Relationship  Id="rId21" Type="http://schemas.openxmlformats.org/officeDocument/2006/relationships/worksheet" Target="worksheets/sheet8.xml"/><Relationship  Id="rId13" Type="http://schemas.microsoft.com/office/2017/10/relationships/person" Target="persons/person.xml"/><Relationship  Id="rId24" Type="http://schemas.openxmlformats.org/officeDocument/2006/relationships/worksheet" Target="worksheets/sheet11.xml"/><Relationship  Id="rId11" Type="http://schemas.openxmlformats.org/officeDocument/2006/relationships/externalLink" Target="externalLinks/externalLink11.xml"/><Relationship  Id="rId18" Type="http://schemas.openxmlformats.org/officeDocument/2006/relationships/worksheet" Target="worksheets/sheet5.xml"/><Relationship  Id="rId17" Type="http://schemas.openxmlformats.org/officeDocument/2006/relationships/worksheet" Target="worksheets/sheet4.xml"/><Relationship  Id="rId10" Type="http://schemas.openxmlformats.org/officeDocument/2006/relationships/externalLink" Target="externalLinks/externalLink10.xml"/><Relationship  Id="rId26" Type="http://schemas.openxmlformats.org/officeDocument/2006/relationships/worksheet" Target="worksheets/sheet13.xml"/><Relationship  Id="rId15" Type="http://schemas.openxmlformats.org/officeDocument/2006/relationships/worksheet" Target="worksheets/sheet2.xml"/><Relationship  Id="rId9" Type="http://schemas.openxmlformats.org/officeDocument/2006/relationships/externalLink" Target="externalLinks/externalLink9.xml"/><Relationship  Id="rId31" Type="http://schemas.openxmlformats.org/officeDocument/2006/relationships/sharedStrings" Target="sharedStrings.xml"/><Relationship  Id="rId20" Type="http://schemas.openxmlformats.org/officeDocument/2006/relationships/worksheet" Target="worksheets/sheet7.xml"/><Relationship  Id="rId19" Type="http://schemas.openxmlformats.org/officeDocument/2006/relationships/worksheet" Target="worksheets/sheet6.xml"/><Relationship  Id="rId8" Type="http://schemas.openxmlformats.org/officeDocument/2006/relationships/externalLink" Target="externalLinks/externalLink8.xml"/><Relationship  Id="rId7" Type="http://schemas.openxmlformats.org/officeDocument/2006/relationships/externalLink" Target="externalLinks/externalLink7.xml"/><Relationship  Id="rId14" Type="http://schemas.openxmlformats.org/officeDocument/2006/relationships/worksheet" Target="worksheets/sheet1.xml"/><Relationship  Id="rId6" Type="http://schemas.openxmlformats.org/officeDocument/2006/relationships/externalLink" Target="externalLinks/externalLink6.xml"/><Relationship  Id="rId5" Type="http://schemas.openxmlformats.org/officeDocument/2006/relationships/externalLink" Target="externalLinks/externalLink5.xml"/><Relationship  Id="rId4" Type="http://schemas.openxmlformats.org/officeDocument/2006/relationships/externalLink" Target="externalLinks/externalLink4.xml"/><Relationship  Id="rId16" Type="http://schemas.openxmlformats.org/officeDocument/2006/relationships/worksheet" Target="worksheets/sheet3.xml"/><Relationship  Id="rId32" Type="http://schemas.openxmlformats.org/officeDocument/2006/relationships/styles" Target="styles.xml"/><Relationship  Id="rId12" Type="http://schemas.openxmlformats.org/officeDocument/2006/relationships/externalLink" Target="externalLinks/externalLink12.xml"/><Relationship  Id="rId30" Type="http://schemas.openxmlformats.org/officeDocument/2006/relationships/theme" Target="theme/theme1.xml"/><Relationship  Id="rId3" Type="http://schemas.openxmlformats.org/officeDocument/2006/relationships/externalLink" Target="externalLinks/externalLink3.xml"/><Relationship  Id="rId2" Type="http://schemas.openxmlformats.org/officeDocument/2006/relationships/externalLink" Target="externalLinks/externalLink2.xml"/><Relationship  Id="rId1" Type="http://schemas.openxmlformats.org/officeDocument/2006/relationships/externalLink" Target="externalLinks/externalLink1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Relationship Id="rId2" Type="http://schemas.openxmlformats.org/officeDocument/2006/relationships/image" Target="../media/image2.wmf"/><Relationship Id="rId3" Type="http://schemas.openxmlformats.org/officeDocument/2006/relationships/image" Target="../media/image3.wmf"/><Relationship Id="rId4" Type="http://schemas.openxmlformats.org/officeDocument/2006/relationships/image" Target="../media/image4.wmf"/><Relationship Id="rId5" Type="http://schemas.openxmlformats.org/officeDocument/2006/relationships/image" Target="../media/image5.wmf"/><Relationship Id="rId6" Type="http://schemas.openxmlformats.org/officeDocument/2006/relationships/image" Target="../media/image6.wmf"/><Relationship Id="rId7" Type="http://schemas.openxmlformats.org/officeDocument/2006/relationships/image" Target="../media/image7.wmf"/><Relationship Id="rId8" Type="http://schemas.openxmlformats.org/officeDocument/2006/relationships/image" Target="../media/image8.wmf"/><Relationship Id="rId9" Type="http://schemas.openxmlformats.org/officeDocument/2006/relationships/image" Target="../media/image9.wmf"/><Relationship Id="rId10" Type="http://schemas.openxmlformats.org/officeDocument/2006/relationships/image" Target="../media/image10.wmf"/><Relationship Id="rId11" Type="http://schemas.openxmlformats.org/officeDocument/2006/relationships/image" Target="../media/image11.wmf"/><Relationship Id="rId12" Type="http://schemas.openxmlformats.org/officeDocument/2006/relationships/image" Target="../media/image12.wmf"/><Relationship Id="rId13" Type="http://schemas.openxmlformats.org/officeDocument/2006/relationships/image" Target="../media/image13.wmf"/><Relationship Id="rId14" Type="http://schemas.openxmlformats.org/officeDocument/2006/relationships/image" Target="../media/image14.wmf"/><Relationship Id="rId15" Type="http://schemas.openxmlformats.org/officeDocument/2006/relationships/image" Target="../media/image15.wmf"/><Relationship Id="rId16" Type="http://schemas.openxmlformats.org/officeDocument/2006/relationships/image" Target="../media/image16.wmf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Relationship Id="rId2" Type="http://schemas.openxmlformats.org/officeDocument/2006/relationships/image" Target="../media/image2.wmf"/><Relationship Id="rId3" Type="http://schemas.openxmlformats.org/officeDocument/2006/relationships/image" Target="../media/image3.wmf"/><Relationship Id="rId4" Type="http://schemas.openxmlformats.org/officeDocument/2006/relationships/image" Target="../media/image4.wmf"/><Relationship Id="rId5" Type="http://schemas.openxmlformats.org/officeDocument/2006/relationships/image" Target="../media/image5.wmf"/><Relationship Id="rId6" Type="http://schemas.openxmlformats.org/officeDocument/2006/relationships/image" Target="../media/image6.wmf"/><Relationship Id="rId7" Type="http://schemas.openxmlformats.org/officeDocument/2006/relationships/image" Target="../media/image7.wmf"/><Relationship Id="rId8" Type="http://schemas.openxmlformats.org/officeDocument/2006/relationships/image" Target="../media/image8.wmf"/><Relationship Id="rId9" Type="http://schemas.openxmlformats.org/officeDocument/2006/relationships/image" Target="../media/image9.wmf"/><Relationship Id="rId10" Type="http://schemas.openxmlformats.org/officeDocument/2006/relationships/image" Target="../media/image10.wmf"/><Relationship Id="rId11" Type="http://schemas.openxmlformats.org/officeDocument/2006/relationships/image" Target="../media/image11.wmf"/><Relationship Id="rId12" Type="http://schemas.openxmlformats.org/officeDocument/2006/relationships/image" Target="../media/image12.wmf"/><Relationship Id="rId13" Type="http://schemas.openxmlformats.org/officeDocument/2006/relationships/image" Target="../media/image13.wmf"/><Relationship Id="rId14" Type="http://schemas.openxmlformats.org/officeDocument/2006/relationships/image" Target="../media/image14.wmf"/><Relationship Id="rId15" Type="http://schemas.openxmlformats.org/officeDocument/2006/relationships/image" Target="../media/image15.wmf"/><Relationship Id="rId16" Type="http://schemas.openxmlformats.org/officeDocument/2006/relationships/image" Target="../media/image16.wmf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Relationship Id="rId2" Type="http://schemas.openxmlformats.org/officeDocument/2006/relationships/image" Target="../media/image2.wmf"/><Relationship Id="rId3" Type="http://schemas.openxmlformats.org/officeDocument/2006/relationships/image" Target="../media/image3.wmf"/><Relationship Id="rId4" Type="http://schemas.openxmlformats.org/officeDocument/2006/relationships/image" Target="../media/image4.wmf"/><Relationship Id="rId5" Type="http://schemas.openxmlformats.org/officeDocument/2006/relationships/image" Target="../media/image5.wmf"/><Relationship Id="rId6" Type="http://schemas.openxmlformats.org/officeDocument/2006/relationships/image" Target="../media/image6.wmf"/><Relationship Id="rId7" Type="http://schemas.openxmlformats.org/officeDocument/2006/relationships/image" Target="../media/image7.wmf"/><Relationship Id="rId8" Type="http://schemas.openxmlformats.org/officeDocument/2006/relationships/image" Target="../media/image8.wmf"/><Relationship Id="rId9" Type="http://schemas.openxmlformats.org/officeDocument/2006/relationships/image" Target="../media/image9.wmf"/><Relationship Id="rId10" Type="http://schemas.openxmlformats.org/officeDocument/2006/relationships/image" Target="../media/image10.wmf"/><Relationship Id="rId11" Type="http://schemas.openxmlformats.org/officeDocument/2006/relationships/image" Target="../media/image11.wmf"/><Relationship Id="rId12" Type="http://schemas.openxmlformats.org/officeDocument/2006/relationships/image" Target="../media/image12.wmf"/><Relationship Id="rId13" Type="http://schemas.openxmlformats.org/officeDocument/2006/relationships/image" Target="../media/image13.wmf"/><Relationship Id="rId14" Type="http://schemas.openxmlformats.org/officeDocument/2006/relationships/image" Target="../media/image14.wmf"/><Relationship Id="rId15" Type="http://schemas.openxmlformats.org/officeDocument/2006/relationships/image" Target="../media/image15.wmf"/><Relationship Id="rId16" Type="http://schemas.openxmlformats.org/officeDocument/2006/relationships/image" Target="../media/image16.wmf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Relationship Id="rId2" Type="http://schemas.openxmlformats.org/officeDocument/2006/relationships/image" Target="../media/image2.wmf"/><Relationship Id="rId3" Type="http://schemas.openxmlformats.org/officeDocument/2006/relationships/image" Target="../media/image3.wmf"/><Relationship Id="rId4" Type="http://schemas.openxmlformats.org/officeDocument/2006/relationships/image" Target="../media/image4.wmf"/><Relationship Id="rId5" Type="http://schemas.openxmlformats.org/officeDocument/2006/relationships/image" Target="../media/image5.wmf"/><Relationship Id="rId6" Type="http://schemas.openxmlformats.org/officeDocument/2006/relationships/image" Target="../media/image6.wmf"/><Relationship Id="rId7" Type="http://schemas.openxmlformats.org/officeDocument/2006/relationships/image" Target="../media/image7.wmf"/><Relationship Id="rId8" Type="http://schemas.openxmlformats.org/officeDocument/2006/relationships/image" Target="../media/image8.wmf"/><Relationship Id="rId9" Type="http://schemas.openxmlformats.org/officeDocument/2006/relationships/image" Target="../media/image9.wmf"/><Relationship Id="rId10" Type="http://schemas.openxmlformats.org/officeDocument/2006/relationships/image" Target="../media/image10.wmf"/><Relationship Id="rId11" Type="http://schemas.openxmlformats.org/officeDocument/2006/relationships/image" Target="../media/image11.wmf"/><Relationship Id="rId12" Type="http://schemas.openxmlformats.org/officeDocument/2006/relationships/image" Target="../media/image12.wmf"/><Relationship Id="rId13" Type="http://schemas.openxmlformats.org/officeDocument/2006/relationships/image" Target="../media/image13.wmf"/><Relationship Id="rId14" Type="http://schemas.openxmlformats.org/officeDocument/2006/relationships/image" Target="../media/image14.wmf"/><Relationship Id="rId15" Type="http://schemas.openxmlformats.org/officeDocument/2006/relationships/image" Target="../media/image15.wmf"/><Relationship Id="rId16" Type="http://schemas.openxmlformats.org/officeDocument/2006/relationships/image" Target="../media/image16.wmf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1.wmf"/><Relationship Id="rId2" Type="http://schemas.openxmlformats.org/officeDocument/2006/relationships/image" Target="../media/image2.wmf"/><Relationship Id="rId3" Type="http://schemas.openxmlformats.org/officeDocument/2006/relationships/image" Target="../media/image3.wmf"/><Relationship Id="rId4" Type="http://schemas.openxmlformats.org/officeDocument/2006/relationships/image" Target="../media/image4.wmf"/><Relationship Id="rId5" Type="http://schemas.openxmlformats.org/officeDocument/2006/relationships/image" Target="../media/image5.wmf"/><Relationship Id="rId6" Type="http://schemas.openxmlformats.org/officeDocument/2006/relationships/image" Target="../media/image6.wmf"/><Relationship Id="rId7" Type="http://schemas.openxmlformats.org/officeDocument/2006/relationships/image" Target="../media/image7.wmf"/><Relationship Id="rId8" Type="http://schemas.openxmlformats.org/officeDocument/2006/relationships/image" Target="../media/image8.wmf"/><Relationship Id="rId9" Type="http://schemas.openxmlformats.org/officeDocument/2006/relationships/image" Target="../media/image9.wmf"/><Relationship Id="rId10" Type="http://schemas.openxmlformats.org/officeDocument/2006/relationships/image" Target="../media/image10.wmf"/><Relationship Id="rId11" Type="http://schemas.openxmlformats.org/officeDocument/2006/relationships/image" Target="../media/image11.wmf"/><Relationship Id="rId12" Type="http://schemas.openxmlformats.org/officeDocument/2006/relationships/image" Target="../media/image12.wmf"/><Relationship Id="rId13" Type="http://schemas.openxmlformats.org/officeDocument/2006/relationships/image" Target="../media/image13.wmf"/><Relationship Id="rId14" Type="http://schemas.openxmlformats.org/officeDocument/2006/relationships/image" Target="../media/image14.wmf"/><Relationship Id="rId15" Type="http://schemas.openxmlformats.org/officeDocument/2006/relationships/image" Target="../media/image15.wmf"/><Relationship Id="rId16" Type="http://schemas.openxmlformats.org/officeDocument/2006/relationships/image" Target="../media/image16.wmf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>
    <xdr:from>
      <xdr:col>3</xdr:col>
      <xdr:colOff>346582</xdr:colOff>
      <xdr:row>16</xdr:row>
      <xdr:rowOff>2432000</xdr:rowOff>
    </xdr:from>
    <xdr:to>
      <xdr:col>4</xdr:col>
      <xdr:colOff>501904</xdr:colOff>
      <xdr:row>16</xdr:row>
      <xdr:rowOff>2712615</xdr:rowOff>
    </xdr:to>
    <xdr:pic>
      <xdr:nvPicPr>
        <xdr:cNvPr id="57121" name="Рисунок 1" descr="base_1_199721_131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29</xdr:col>
      <xdr:colOff>310641</xdr:colOff>
      <xdr:row>16</xdr:row>
      <xdr:rowOff>3055590</xdr:rowOff>
    </xdr:from>
    <xdr:to>
      <xdr:col>30</xdr:col>
      <xdr:colOff>319627</xdr:colOff>
      <xdr:row>16</xdr:row>
      <xdr:rowOff>3320615</xdr:rowOff>
    </xdr:to>
    <xdr:pic>
      <xdr:nvPicPr>
        <xdr:cNvPr id="57122" name="Рисунок 2" descr="base_1_199721_214"/>
        <xdr:cNvPicPr>
          <a:picLocks noChangeAspect="1"/>
        </xdr:cNvPicPr>
      </xdr:nvPicPr>
      <xdr:blipFill>
        <a:blip r:embed="rId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37</xdr:col>
      <xdr:colOff>264429</xdr:colOff>
      <xdr:row>16</xdr:row>
      <xdr:rowOff>3741539</xdr:rowOff>
    </xdr:from>
    <xdr:to>
      <xdr:col>38</xdr:col>
      <xdr:colOff>283043</xdr:colOff>
      <xdr:row>16</xdr:row>
      <xdr:rowOff>4037743</xdr:rowOff>
    </xdr:to>
    <xdr:pic>
      <xdr:nvPicPr>
        <xdr:cNvPr id="57123" name="Рисунок 3" descr="base_1_199721_259"/>
        <xdr:cNvPicPr>
          <a:picLocks noChangeAspect="1"/>
        </xdr:cNvPicPr>
      </xdr:nvPicPr>
      <xdr:blipFill>
        <a:blip r:embed="rId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5</xdr:col>
      <xdr:colOff>301014</xdr:colOff>
      <xdr:row>16</xdr:row>
      <xdr:rowOff>3242667</xdr:rowOff>
    </xdr:from>
    <xdr:to>
      <xdr:col>6</xdr:col>
      <xdr:colOff>310641</xdr:colOff>
      <xdr:row>16</xdr:row>
      <xdr:rowOff>3570051</xdr:rowOff>
    </xdr:to>
    <xdr:pic>
      <xdr:nvPicPr>
        <xdr:cNvPr id="57124" name="Рисунок 4" descr="base_1_199721_155"/>
        <xdr:cNvPicPr>
          <a:picLocks noChangeAspect="1"/>
        </xdr:cNvPicPr>
      </xdr:nvPicPr>
      <xdr:blipFill>
        <a:blip r:embed="rId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7</xdr:col>
      <xdr:colOff>246459</xdr:colOff>
      <xdr:row>16</xdr:row>
      <xdr:rowOff>3211486</xdr:rowOff>
    </xdr:from>
    <xdr:to>
      <xdr:col>8</xdr:col>
      <xdr:colOff>346582</xdr:colOff>
      <xdr:row>16</xdr:row>
      <xdr:rowOff>3523282</xdr:rowOff>
    </xdr:to>
    <xdr:pic>
      <xdr:nvPicPr>
        <xdr:cNvPr id="57125" name="Рисунок 5" descr="base_1_199721_159"/>
        <xdr:cNvPicPr>
          <a:picLocks noChangeAspect="1"/>
        </xdr:cNvPicPr>
      </xdr:nvPicPr>
      <xdr:blipFill>
        <a:blip r:embed="rId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9</xdr:col>
      <xdr:colOff>292028</xdr:colOff>
      <xdr:row>16</xdr:row>
      <xdr:rowOff>3180308</xdr:rowOff>
    </xdr:from>
    <xdr:to>
      <xdr:col>10</xdr:col>
      <xdr:colOff>337596</xdr:colOff>
      <xdr:row>16</xdr:row>
      <xdr:rowOff>3492103</xdr:rowOff>
    </xdr:to>
    <xdr:pic>
      <xdr:nvPicPr>
        <xdr:cNvPr id="57126" name="Рисунок 6" descr="base_1_199721_165"/>
        <xdr:cNvPicPr>
          <a:picLocks noChangeAspect="1"/>
        </xdr:cNvPicPr>
      </xdr:nvPicPr>
      <xdr:blipFill>
        <a:blip r:embed="rId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11</xdr:col>
      <xdr:colOff>218860</xdr:colOff>
      <xdr:row>16</xdr:row>
      <xdr:rowOff>2806154</xdr:rowOff>
    </xdr:from>
    <xdr:to>
      <xdr:col>12</xdr:col>
      <xdr:colOff>356210</xdr:colOff>
      <xdr:row>16</xdr:row>
      <xdr:rowOff>3117948</xdr:rowOff>
    </xdr:to>
    <xdr:pic>
      <xdr:nvPicPr>
        <xdr:cNvPr id="57127" name="Рисунок 7" descr="base_1_199721_169"/>
        <xdr:cNvPicPr>
          <a:picLocks noChangeAspect="1"/>
        </xdr:cNvPicPr>
      </xdr:nvPicPr>
      <xdr:blipFill>
        <a:blip r:embed="rId7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13</xdr:col>
      <xdr:colOff>218860</xdr:colOff>
      <xdr:row>16</xdr:row>
      <xdr:rowOff>2884103</xdr:rowOff>
    </xdr:from>
    <xdr:to>
      <xdr:col>14</xdr:col>
      <xdr:colOff>438363</xdr:colOff>
      <xdr:row>16</xdr:row>
      <xdr:rowOff>3195896</xdr:rowOff>
    </xdr:to>
    <xdr:pic>
      <xdr:nvPicPr>
        <xdr:cNvPr id="57128" name="Рисунок 8" descr="base_1_199721_176"/>
        <xdr:cNvPicPr>
          <a:picLocks noChangeAspect="1"/>
        </xdr:cNvPicPr>
      </xdr:nvPicPr>
      <xdr:blipFill>
        <a:blip r:embed="rId8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15</xdr:col>
      <xdr:colOff>310640</xdr:colOff>
      <xdr:row>16</xdr:row>
      <xdr:rowOff>3406357</xdr:rowOff>
    </xdr:from>
    <xdr:to>
      <xdr:col>16</xdr:col>
      <xdr:colOff>333374</xdr:colOff>
      <xdr:row>16</xdr:row>
      <xdr:rowOff>3978885</xdr:rowOff>
    </xdr:to>
    <xdr:pic>
      <xdr:nvPicPr>
        <xdr:cNvPr id="57129" name="Рисунок 9" descr="base_1_199721_183"/>
        <xdr:cNvPicPr>
          <a:picLocks noChangeAspect="1"/>
        </xdr:cNvPicPr>
      </xdr:nvPicPr>
      <xdr:blipFill>
        <a:blip r:embed="rId9"/>
        <a:stretch/>
      </xdr:blipFill>
      <xdr:spPr bwMode="auto">
        <a:xfrm>
          <a:off x="12919359" y="7847390"/>
          <a:ext cx="713296" cy="572528"/>
        </a:xfrm>
        <a:prstGeom prst="rect">
          <a:avLst/>
        </a:prstGeom>
        <a:noFill/>
      </xdr:spPr>
    </xdr:pic>
    <xdr:clientData/>
  </xdr:twoCellAnchor>
  <xdr:twoCellAnchor>
    <xdr:from>
      <xdr:col>19</xdr:col>
      <xdr:colOff>237473</xdr:colOff>
      <xdr:row>16</xdr:row>
      <xdr:rowOff>2587896</xdr:rowOff>
    </xdr:from>
    <xdr:to>
      <xdr:col>20</xdr:col>
      <xdr:colOff>392794</xdr:colOff>
      <xdr:row>16</xdr:row>
      <xdr:rowOff>2899692</xdr:rowOff>
    </xdr:to>
    <xdr:pic>
      <xdr:nvPicPr>
        <xdr:cNvPr id="57130" name="Рисунок 10" descr="base_1_199721_196"/>
        <xdr:cNvPicPr>
          <a:picLocks noChangeAspect="1"/>
        </xdr:cNvPicPr>
      </xdr:nvPicPr>
      <xdr:blipFill>
        <a:blip r:embed="rId10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21</xdr:col>
      <xdr:colOff>91137</xdr:colOff>
      <xdr:row>16</xdr:row>
      <xdr:rowOff>1699282</xdr:rowOff>
    </xdr:from>
    <xdr:to>
      <xdr:col>21</xdr:col>
      <xdr:colOff>593042</xdr:colOff>
      <xdr:row>16</xdr:row>
      <xdr:rowOff>2011077</xdr:rowOff>
    </xdr:to>
    <xdr:pic>
      <xdr:nvPicPr>
        <xdr:cNvPr id="57131" name="Рисунок 11" descr="base_1_199721_200"/>
        <xdr:cNvPicPr>
          <a:picLocks noChangeAspect="1"/>
        </xdr:cNvPicPr>
      </xdr:nvPicPr>
      <xdr:blipFill>
        <a:blip r:embed="rId1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31</xdr:col>
      <xdr:colOff>310641</xdr:colOff>
      <xdr:row>16</xdr:row>
      <xdr:rowOff>2977641</xdr:rowOff>
    </xdr:from>
    <xdr:to>
      <xdr:col>32</xdr:col>
      <xdr:colOff>319627</xdr:colOff>
      <xdr:row>16</xdr:row>
      <xdr:rowOff>3273846</xdr:rowOff>
    </xdr:to>
    <xdr:pic>
      <xdr:nvPicPr>
        <xdr:cNvPr id="57132" name="Рисунок 12" descr="base_1_199721_243"/>
        <xdr:cNvPicPr>
          <a:picLocks noChangeAspect="1"/>
        </xdr:cNvPicPr>
      </xdr:nvPicPr>
      <xdr:blipFill>
        <a:blip r:embed="rId1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23</xdr:col>
      <xdr:colOff>146335</xdr:colOff>
      <xdr:row>16</xdr:row>
      <xdr:rowOff>2447590</xdr:rowOff>
    </xdr:from>
    <xdr:to>
      <xdr:col>24</xdr:col>
      <xdr:colOff>383167</xdr:colOff>
      <xdr:row>16</xdr:row>
      <xdr:rowOff>2759385</xdr:rowOff>
    </xdr:to>
    <xdr:pic>
      <xdr:nvPicPr>
        <xdr:cNvPr id="57133" name="Рисунок 13" descr="base_1_199721_204"/>
        <xdr:cNvPicPr>
          <a:picLocks noChangeAspect="1"/>
        </xdr:cNvPicPr>
      </xdr:nvPicPr>
      <xdr:blipFill>
        <a:blip r:embed="rId1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25</xdr:col>
      <xdr:colOff>292028</xdr:colOff>
      <xdr:row>16</xdr:row>
      <xdr:rowOff>2603487</xdr:rowOff>
    </xdr:from>
    <xdr:to>
      <xdr:col>26</xdr:col>
      <xdr:colOff>346582</xdr:colOff>
      <xdr:row>16</xdr:row>
      <xdr:rowOff>2930872</xdr:rowOff>
    </xdr:to>
    <xdr:pic>
      <xdr:nvPicPr>
        <xdr:cNvPr id="57134" name="Рисунок 14" descr="base_1_199721_206"/>
        <xdr:cNvPicPr>
          <a:picLocks noChangeAspect="1"/>
        </xdr:cNvPicPr>
      </xdr:nvPicPr>
      <xdr:blipFill>
        <a:blip r:embed="rId1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27</xdr:col>
      <xdr:colOff>191904</xdr:colOff>
      <xdr:row>16</xdr:row>
      <xdr:rowOff>3616821</xdr:rowOff>
    </xdr:from>
    <xdr:to>
      <xdr:col>28</xdr:col>
      <xdr:colOff>557100</xdr:colOff>
      <xdr:row>16</xdr:row>
      <xdr:rowOff>4053333</xdr:rowOff>
    </xdr:to>
    <xdr:pic>
      <xdr:nvPicPr>
        <xdr:cNvPr id="57135" name="Рисунок 15" descr="base_1_199721_210"/>
        <xdr:cNvPicPr>
          <a:picLocks noChangeAspect="1"/>
        </xdr:cNvPicPr>
      </xdr:nvPicPr>
      <xdr:blipFill>
        <a:blip r:embed="rId1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33</xdr:col>
      <xdr:colOff>301014</xdr:colOff>
      <xdr:row>16</xdr:row>
      <xdr:rowOff>2665846</xdr:rowOff>
    </xdr:from>
    <xdr:to>
      <xdr:col>34</xdr:col>
      <xdr:colOff>356210</xdr:colOff>
      <xdr:row>16</xdr:row>
      <xdr:rowOff>2946461</xdr:rowOff>
    </xdr:to>
    <xdr:pic>
      <xdr:nvPicPr>
        <xdr:cNvPr id="57136" name="Рисунок 16" descr="base_1_199721_250"/>
        <xdr:cNvPicPr>
          <a:picLocks noChangeAspect="1"/>
        </xdr:cNvPicPr>
      </xdr:nvPicPr>
      <xdr:blipFill>
        <a:blip r:embed="rId1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>
    <xdr:from>
      <xdr:col>3</xdr:col>
      <xdr:colOff>386767</xdr:colOff>
      <xdr:row>16</xdr:row>
      <xdr:rowOff>2433636</xdr:rowOff>
    </xdr:from>
    <xdr:to>
      <xdr:col>4</xdr:col>
      <xdr:colOff>560096</xdr:colOff>
      <xdr:row>16</xdr:row>
      <xdr:rowOff>2716113</xdr:rowOff>
    </xdr:to>
    <xdr:pic>
      <xdr:nvPicPr>
        <xdr:cNvPr id="58147" name="Рисунок 1" descr="base_1_199721_131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29</xdr:col>
      <xdr:colOff>346657</xdr:colOff>
      <xdr:row>16</xdr:row>
      <xdr:rowOff>3052911</xdr:rowOff>
    </xdr:from>
    <xdr:to>
      <xdr:col>30</xdr:col>
      <xdr:colOff>356685</xdr:colOff>
      <xdr:row>16</xdr:row>
      <xdr:rowOff>3313658</xdr:rowOff>
    </xdr:to>
    <xdr:pic>
      <xdr:nvPicPr>
        <xdr:cNvPr id="58148" name="Рисунок 2" descr="base_1_199721_214"/>
        <xdr:cNvPicPr>
          <a:picLocks noChangeAspect="1"/>
        </xdr:cNvPicPr>
      </xdr:nvPicPr>
      <xdr:blipFill>
        <a:blip r:embed="rId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37</xdr:col>
      <xdr:colOff>295088</xdr:colOff>
      <xdr:row>16</xdr:row>
      <xdr:rowOff>3737371</xdr:rowOff>
    </xdr:from>
    <xdr:to>
      <xdr:col>38</xdr:col>
      <xdr:colOff>315858</xdr:colOff>
      <xdr:row>16</xdr:row>
      <xdr:rowOff>4041575</xdr:rowOff>
    </xdr:to>
    <xdr:pic>
      <xdr:nvPicPr>
        <xdr:cNvPr id="58149" name="Рисунок 3" descr="base_1_199721_259"/>
        <xdr:cNvPicPr>
          <a:picLocks noChangeAspect="1"/>
        </xdr:cNvPicPr>
      </xdr:nvPicPr>
      <xdr:blipFill>
        <a:blip r:embed="rId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5</xdr:col>
      <xdr:colOff>335914</xdr:colOff>
      <xdr:row>16</xdr:row>
      <xdr:rowOff>3248471</xdr:rowOff>
    </xdr:from>
    <xdr:to>
      <xdr:col>6</xdr:col>
      <xdr:colOff>346657</xdr:colOff>
      <xdr:row>16</xdr:row>
      <xdr:rowOff>3563540</xdr:rowOff>
    </xdr:to>
    <xdr:pic>
      <xdr:nvPicPr>
        <xdr:cNvPr id="58150" name="Рисунок 4" descr="base_1_199721_155"/>
        <xdr:cNvPicPr>
          <a:picLocks noChangeAspect="1"/>
        </xdr:cNvPicPr>
      </xdr:nvPicPr>
      <xdr:blipFill>
        <a:blip r:embed="rId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7</xdr:col>
      <xdr:colOff>275034</xdr:colOff>
      <xdr:row>16</xdr:row>
      <xdr:rowOff>3205013</xdr:rowOff>
    </xdr:from>
    <xdr:to>
      <xdr:col>8</xdr:col>
      <xdr:colOff>386767</xdr:colOff>
      <xdr:row>16</xdr:row>
      <xdr:rowOff>3520082</xdr:rowOff>
    </xdr:to>
    <xdr:pic>
      <xdr:nvPicPr>
        <xdr:cNvPr id="58151" name="Рисунок 5" descr="base_1_199721_159"/>
        <xdr:cNvPicPr>
          <a:picLocks noChangeAspect="1"/>
        </xdr:cNvPicPr>
      </xdr:nvPicPr>
      <xdr:blipFill>
        <a:blip r:embed="rId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9</xdr:col>
      <xdr:colOff>325887</xdr:colOff>
      <xdr:row>16</xdr:row>
      <xdr:rowOff>3183284</xdr:rowOff>
    </xdr:from>
    <xdr:to>
      <xdr:col>10</xdr:col>
      <xdr:colOff>376739</xdr:colOff>
      <xdr:row>16</xdr:row>
      <xdr:rowOff>3498353</xdr:rowOff>
    </xdr:to>
    <xdr:pic>
      <xdr:nvPicPr>
        <xdr:cNvPr id="58152" name="Рисунок 6" descr="base_1_199721_165"/>
        <xdr:cNvPicPr>
          <a:picLocks noChangeAspect="1"/>
        </xdr:cNvPicPr>
      </xdr:nvPicPr>
      <xdr:blipFill>
        <a:blip r:embed="rId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11</xdr:col>
      <xdr:colOff>244232</xdr:colOff>
      <xdr:row>16</xdr:row>
      <xdr:rowOff>2803028</xdr:rowOff>
    </xdr:from>
    <xdr:to>
      <xdr:col>12</xdr:col>
      <xdr:colOff>397510</xdr:colOff>
      <xdr:row>16</xdr:row>
      <xdr:rowOff>3118098</xdr:rowOff>
    </xdr:to>
    <xdr:pic>
      <xdr:nvPicPr>
        <xdr:cNvPr id="58153" name="Рисунок 7" descr="base_1_199721_169"/>
        <xdr:cNvPicPr>
          <a:picLocks noChangeAspect="1"/>
        </xdr:cNvPicPr>
      </xdr:nvPicPr>
      <xdr:blipFill>
        <a:blip r:embed="rId7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13</xdr:col>
      <xdr:colOff>244232</xdr:colOff>
      <xdr:row>16</xdr:row>
      <xdr:rowOff>2879080</xdr:rowOff>
    </xdr:from>
    <xdr:to>
      <xdr:col>14</xdr:col>
      <xdr:colOff>489188</xdr:colOff>
      <xdr:row>16</xdr:row>
      <xdr:rowOff>3194149</xdr:rowOff>
    </xdr:to>
    <xdr:pic>
      <xdr:nvPicPr>
        <xdr:cNvPr id="58154" name="Рисунок 8" descr="base_1_199721_176"/>
        <xdr:cNvPicPr>
          <a:picLocks noChangeAspect="1"/>
        </xdr:cNvPicPr>
      </xdr:nvPicPr>
      <xdr:blipFill>
        <a:blip r:embed="rId8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15</xdr:col>
      <xdr:colOff>455513</xdr:colOff>
      <xdr:row>16</xdr:row>
      <xdr:rowOff>2192357</xdr:rowOff>
    </xdr:from>
    <xdr:to>
      <xdr:col>16</xdr:col>
      <xdr:colOff>612321</xdr:colOff>
      <xdr:row>16</xdr:row>
      <xdr:rowOff>2775857</xdr:rowOff>
    </xdr:to>
    <xdr:pic>
      <xdr:nvPicPr>
        <xdr:cNvPr id="58155" name="Рисунок 9" descr="base_1_199721_183"/>
        <xdr:cNvPicPr>
          <a:picLocks noChangeAspect="1"/>
        </xdr:cNvPicPr>
      </xdr:nvPicPr>
      <xdr:blipFill>
        <a:blip r:embed="rId9"/>
        <a:stretch/>
      </xdr:blipFill>
      <xdr:spPr bwMode="auto">
        <a:xfrm>
          <a:off x="14389228" y="6152036"/>
          <a:ext cx="837164" cy="583499"/>
        </a:xfrm>
        <a:prstGeom prst="rect">
          <a:avLst/>
        </a:prstGeom>
        <a:noFill/>
      </xdr:spPr>
    </xdr:pic>
    <xdr:clientData/>
  </xdr:twoCellAnchor>
  <xdr:twoCellAnchor>
    <xdr:from>
      <xdr:col>19</xdr:col>
      <xdr:colOff>265007</xdr:colOff>
      <xdr:row>16</xdr:row>
      <xdr:rowOff>2585739</xdr:rowOff>
    </xdr:from>
    <xdr:to>
      <xdr:col>20</xdr:col>
      <xdr:colOff>438336</xdr:colOff>
      <xdr:row>16</xdr:row>
      <xdr:rowOff>2900808</xdr:rowOff>
    </xdr:to>
    <xdr:pic>
      <xdr:nvPicPr>
        <xdr:cNvPr id="58156" name="Рисунок 10" descr="base_1_199721_196"/>
        <xdr:cNvPicPr>
          <a:picLocks noChangeAspect="1"/>
        </xdr:cNvPicPr>
      </xdr:nvPicPr>
      <xdr:blipFill>
        <a:blip r:embed="rId10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21</xdr:col>
      <xdr:colOff>101705</xdr:colOff>
      <xdr:row>16</xdr:row>
      <xdr:rowOff>1705719</xdr:rowOff>
    </xdr:from>
    <xdr:to>
      <xdr:col>21</xdr:col>
      <xdr:colOff>661800</xdr:colOff>
      <xdr:row>16</xdr:row>
      <xdr:rowOff>2020786</xdr:rowOff>
    </xdr:to>
    <xdr:pic>
      <xdr:nvPicPr>
        <xdr:cNvPr id="58157" name="Рисунок 11" descr="base_1_199721_200"/>
        <xdr:cNvPicPr>
          <a:picLocks noChangeAspect="1"/>
        </xdr:cNvPicPr>
      </xdr:nvPicPr>
      <xdr:blipFill>
        <a:blip r:embed="rId1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31</xdr:col>
      <xdr:colOff>346657</xdr:colOff>
      <xdr:row>16</xdr:row>
      <xdr:rowOff>2976860</xdr:rowOff>
    </xdr:from>
    <xdr:to>
      <xdr:col>32</xdr:col>
      <xdr:colOff>356685</xdr:colOff>
      <xdr:row>16</xdr:row>
      <xdr:rowOff>3270200</xdr:rowOff>
    </xdr:to>
    <xdr:pic>
      <xdr:nvPicPr>
        <xdr:cNvPr id="58158" name="Рисунок 12" descr="base_1_199721_243"/>
        <xdr:cNvPicPr>
          <a:picLocks noChangeAspect="1"/>
        </xdr:cNvPicPr>
      </xdr:nvPicPr>
      <xdr:blipFill>
        <a:blip r:embed="rId1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23</xdr:col>
      <xdr:colOff>163300</xdr:colOff>
      <xdr:row>16</xdr:row>
      <xdr:rowOff>2444499</xdr:rowOff>
    </xdr:from>
    <xdr:to>
      <xdr:col>24</xdr:col>
      <xdr:colOff>427592</xdr:colOff>
      <xdr:row>16</xdr:row>
      <xdr:rowOff>2759571</xdr:rowOff>
    </xdr:to>
    <xdr:pic>
      <xdr:nvPicPr>
        <xdr:cNvPr id="58159" name="Рисунок 13" descr="base_1_199721_204"/>
        <xdr:cNvPicPr>
          <a:picLocks noChangeAspect="1"/>
        </xdr:cNvPicPr>
      </xdr:nvPicPr>
      <xdr:blipFill>
        <a:blip r:embed="rId1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25</xdr:col>
      <xdr:colOff>325887</xdr:colOff>
      <xdr:row>16</xdr:row>
      <xdr:rowOff>2607468</xdr:rowOff>
    </xdr:from>
    <xdr:to>
      <xdr:col>26</xdr:col>
      <xdr:colOff>386767</xdr:colOff>
      <xdr:row>16</xdr:row>
      <xdr:rowOff>2922536</xdr:rowOff>
    </xdr:to>
    <xdr:pic>
      <xdr:nvPicPr>
        <xdr:cNvPr id="58160" name="Рисунок 14" descr="base_1_199721_206"/>
        <xdr:cNvPicPr>
          <a:picLocks noChangeAspect="1"/>
        </xdr:cNvPicPr>
      </xdr:nvPicPr>
      <xdr:blipFill>
        <a:blip r:embed="rId1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27</xdr:col>
      <xdr:colOff>214154</xdr:colOff>
      <xdr:row>16</xdr:row>
      <xdr:rowOff>3606998</xdr:rowOff>
    </xdr:from>
    <xdr:to>
      <xdr:col>28</xdr:col>
      <xdr:colOff>621692</xdr:colOff>
      <xdr:row>16</xdr:row>
      <xdr:rowOff>4052441</xdr:rowOff>
    </xdr:to>
    <xdr:pic>
      <xdr:nvPicPr>
        <xdr:cNvPr id="58161" name="Рисунок 15" descr="base_1_199721_210"/>
        <xdr:cNvPicPr>
          <a:picLocks noChangeAspect="1"/>
        </xdr:cNvPicPr>
      </xdr:nvPicPr>
      <xdr:blipFill>
        <a:blip r:embed="rId1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33</xdr:col>
      <xdr:colOff>335914</xdr:colOff>
      <xdr:row>16</xdr:row>
      <xdr:rowOff>2661791</xdr:rowOff>
    </xdr:from>
    <xdr:to>
      <xdr:col>34</xdr:col>
      <xdr:colOff>397510</xdr:colOff>
      <xdr:row>16</xdr:row>
      <xdr:rowOff>2944266</xdr:rowOff>
    </xdr:to>
    <xdr:pic>
      <xdr:nvPicPr>
        <xdr:cNvPr id="58162" name="Рисунок 16" descr="base_1_199721_250"/>
        <xdr:cNvPicPr>
          <a:picLocks noChangeAspect="1"/>
        </xdr:cNvPicPr>
      </xdr:nvPicPr>
      <xdr:blipFill>
        <a:blip r:embed="rId1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>
    <xdr:from>
      <xdr:col>3</xdr:col>
      <xdr:colOff>473358</xdr:colOff>
      <xdr:row>16</xdr:row>
      <xdr:rowOff>2302077</xdr:rowOff>
    </xdr:from>
    <xdr:to>
      <xdr:col>4</xdr:col>
      <xdr:colOff>646687</xdr:colOff>
      <xdr:row>16</xdr:row>
      <xdr:rowOff>2585557</xdr:rowOff>
    </xdr:to>
    <xdr:pic>
      <xdr:nvPicPr>
        <xdr:cNvPr id="59169" name="Рисунок 1" descr="base_1_199721_131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5510063" y="6444009"/>
          <a:ext cx="866056" cy="283480"/>
        </a:xfrm>
        <a:prstGeom prst="rect">
          <a:avLst/>
        </a:prstGeom>
        <a:noFill/>
      </xdr:spPr>
    </xdr:pic>
    <xdr:clientData/>
  </xdr:twoCellAnchor>
  <xdr:twoCellAnchor>
    <xdr:from>
      <xdr:col>29</xdr:col>
      <xdr:colOff>346657</xdr:colOff>
      <xdr:row>16</xdr:row>
      <xdr:rowOff>3043682</xdr:rowOff>
    </xdr:from>
    <xdr:to>
      <xdr:col>30</xdr:col>
      <xdr:colOff>356685</xdr:colOff>
      <xdr:row>16</xdr:row>
      <xdr:rowOff>3312244</xdr:rowOff>
    </xdr:to>
    <xdr:pic>
      <xdr:nvPicPr>
        <xdr:cNvPr id="59170" name="Рисунок 2" descr="base_1_199721_214"/>
        <xdr:cNvPicPr>
          <a:picLocks noChangeAspect="1"/>
        </xdr:cNvPicPr>
      </xdr:nvPicPr>
      <xdr:blipFill>
        <a:blip r:embed="rId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37</xdr:col>
      <xdr:colOff>295088</xdr:colOff>
      <xdr:row>16</xdr:row>
      <xdr:rowOff>3730004</xdr:rowOff>
    </xdr:from>
    <xdr:to>
      <xdr:col>38</xdr:col>
      <xdr:colOff>315858</xdr:colOff>
      <xdr:row>16</xdr:row>
      <xdr:rowOff>4043324</xdr:rowOff>
    </xdr:to>
    <xdr:pic>
      <xdr:nvPicPr>
        <xdr:cNvPr id="59171" name="Рисунок 3" descr="base_1_199721_259"/>
        <xdr:cNvPicPr>
          <a:picLocks noChangeAspect="1"/>
        </xdr:cNvPicPr>
      </xdr:nvPicPr>
      <xdr:blipFill>
        <a:blip r:embed="rId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5</xdr:col>
      <xdr:colOff>335914</xdr:colOff>
      <xdr:row>16</xdr:row>
      <xdr:rowOff>3252563</xdr:rowOff>
    </xdr:from>
    <xdr:to>
      <xdr:col>6</xdr:col>
      <xdr:colOff>346657</xdr:colOff>
      <xdr:row>16</xdr:row>
      <xdr:rowOff>3565884</xdr:rowOff>
    </xdr:to>
    <xdr:pic>
      <xdr:nvPicPr>
        <xdr:cNvPr id="59172" name="Рисунок 4" descr="base_1_199721_155"/>
        <xdr:cNvPicPr>
          <a:picLocks noChangeAspect="1"/>
        </xdr:cNvPicPr>
      </xdr:nvPicPr>
      <xdr:blipFill>
        <a:blip r:embed="rId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7</xdr:col>
      <xdr:colOff>275034</xdr:colOff>
      <xdr:row>16</xdr:row>
      <xdr:rowOff>3207804</xdr:rowOff>
    </xdr:from>
    <xdr:to>
      <xdr:col>8</xdr:col>
      <xdr:colOff>386767</xdr:colOff>
      <xdr:row>16</xdr:row>
      <xdr:rowOff>3521123</xdr:rowOff>
    </xdr:to>
    <xdr:pic>
      <xdr:nvPicPr>
        <xdr:cNvPr id="59173" name="Рисунок 5" descr="base_1_199721_159"/>
        <xdr:cNvPicPr>
          <a:picLocks noChangeAspect="1"/>
        </xdr:cNvPicPr>
      </xdr:nvPicPr>
      <xdr:blipFill>
        <a:blip r:embed="rId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9</xdr:col>
      <xdr:colOff>325887</xdr:colOff>
      <xdr:row>16</xdr:row>
      <xdr:rowOff>3177964</xdr:rowOff>
    </xdr:from>
    <xdr:to>
      <xdr:col>10</xdr:col>
      <xdr:colOff>376739</xdr:colOff>
      <xdr:row>16</xdr:row>
      <xdr:rowOff>3491284</xdr:rowOff>
    </xdr:to>
    <xdr:pic>
      <xdr:nvPicPr>
        <xdr:cNvPr id="59174" name="Рисунок 6" descr="base_1_199721_165"/>
        <xdr:cNvPicPr>
          <a:picLocks noChangeAspect="1"/>
        </xdr:cNvPicPr>
      </xdr:nvPicPr>
      <xdr:blipFill>
        <a:blip r:embed="rId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11</xdr:col>
      <xdr:colOff>244232</xdr:colOff>
      <xdr:row>16</xdr:row>
      <xdr:rowOff>2804961</xdr:rowOff>
    </xdr:from>
    <xdr:to>
      <xdr:col>12</xdr:col>
      <xdr:colOff>397510</xdr:colOff>
      <xdr:row>16</xdr:row>
      <xdr:rowOff>3118284</xdr:rowOff>
    </xdr:to>
    <xdr:pic>
      <xdr:nvPicPr>
        <xdr:cNvPr id="59175" name="Рисунок 7" descr="base_1_199721_169"/>
        <xdr:cNvPicPr>
          <a:picLocks noChangeAspect="1"/>
        </xdr:cNvPicPr>
      </xdr:nvPicPr>
      <xdr:blipFill>
        <a:blip r:embed="rId7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13</xdr:col>
      <xdr:colOff>244232</xdr:colOff>
      <xdr:row>16</xdr:row>
      <xdr:rowOff>2879563</xdr:rowOff>
    </xdr:from>
    <xdr:to>
      <xdr:col>14</xdr:col>
      <xdr:colOff>489188</xdr:colOff>
      <xdr:row>16</xdr:row>
      <xdr:rowOff>3192883</xdr:rowOff>
    </xdr:to>
    <xdr:pic>
      <xdr:nvPicPr>
        <xdr:cNvPr id="59176" name="Рисунок 8" descr="base_1_199721_176"/>
        <xdr:cNvPicPr>
          <a:picLocks noChangeAspect="1"/>
        </xdr:cNvPicPr>
      </xdr:nvPicPr>
      <xdr:blipFill>
        <a:blip r:embed="rId8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15</xdr:col>
      <xdr:colOff>330401</xdr:colOff>
      <xdr:row>16</xdr:row>
      <xdr:rowOff>3391477</xdr:rowOff>
    </xdr:from>
    <xdr:to>
      <xdr:col>16</xdr:col>
      <xdr:colOff>317500</xdr:colOff>
      <xdr:row>17</xdr:row>
      <xdr:rowOff>14431</xdr:rowOff>
    </xdr:to>
    <xdr:pic>
      <xdr:nvPicPr>
        <xdr:cNvPr id="59177" name="Рисунок 9" descr="base_1_199721_183"/>
        <xdr:cNvPicPr>
          <a:picLocks noChangeAspect="1"/>
        </xdr:cNvPicPr>
      </xdr:nvPicPr>
      <xdr:blipFill>
        <a:blip r:embed="rId9"/>
        <a:stretch/>
      </xdr:blipFill>
      <xdr:spPr bwMode="auto">
        <a:xfrm>
          <a:off x="13679834" y="7533409"/>
          <a:ext cx="679825" cy="447386"/>
        </a:xfrm>
        <a:prstGeom prst="rect">
          <a:avLst/>
        </a:prstGeom>
        <a:noFill/>
      </xdr:spPr>
    </xdr:pic>
    <xdr:clientData/>
  </xdr:twoCellAnchor>
  <xdr:twoCellAnchor>
    <xdr:from>
      <xdr:col>19</xdr:col>
      <xdr:colOff>265007</xdr:colOff>
      <xdr:row>16</xdr:row>
      <xdr:rowOff>2581162</xdr:rowOff>
    </xdr:from>
    <xdr:to>
      <xdr:col>20</xdr:col>
      <xdr:colOff>438336</xdr:colOff>
      <xdr:row>16</xdr:row>
      <xdr:rowOff>2894483</xdr:rowOff>
    </xdr:to>
    <xdr:pic>
      <xdr:nvPicPr>
        <xdr:cNvPr id="59178" name="Рисунок 10" descr="base_1_199721_196"/>
        <xdr:cNvPicPr>
          <a:picLocks noChangeAspect="1"/>
        </xdr:cNvPicPr>
      </xdr:nvPicPr>
      <xdr:blipFill>
        <a:blip r:embed="rId10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21</xdr:col>
      <xdr:colOff>101705</xdr:colOff>
      <xdr:row>16</xdr:row>
      <xdr:rowOff>1700882</xdr:rowOff>
    </xdr:from>
    <xdr:to>
      <xdr:col>21</xdr:col>
      <xdr:colOff>661800</xdr:colOff>
      <xdr:row>16</xdr:row>
      <xdr:rowOff>2014202</xdr:rowOff>
    </xdr:to>
    <xdr:pic>
      <xdr:nvPicPr>
        <xdr:cNvPr id="59179" name="Рисунок 11" descr="base_1_199721_200"/>
        <xdr:cNvPicPr>
          <a:picLocks noChangeAspect="1"/>
        </xdr:cNvPicPr>
      </xdr:nvPicPr>
      <xdr:blipFill>
        <a:blip r:embed="rId1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31</xdr:col>
      <xdr:colOff>346657</xdr:colOff>
      <xdr:row>16</xdr:row>
      <xdr:rowOff>2984003</xdr:rowOff>
    </xdr:from>
    <xdr:to>
      <xdr:col>32</xdr:col>
      <xdr:colOff>356685</xdr:colOff>
      <xdr:row>16</xdr:row>
      <xdr:rowOff>3267484</xdr:rowOff>
    </xdr:to>
    <xdr:pic>
      <xdr:nvPicPr>
        <xdr:cNvPr id="59180" name="Рисунок 12" descr="base_1_199721_243"/>
        <xdr:cNvPicPr>
          <a:picLocks noChangeAspect="1"/>
        </xdr:cNvPicPr>
      </xdr:nvPicPr>
      <xdr:blipFill>
        <a:blip r:embed="rId1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23</xdr:col>
      <xdr:colOff>163300</xdr:colOff>
      <xdr:row>16</xdr:row>
      <xdr:rowOff>2446882</xdr:rowOff>
    </xdr:from>
    <xdr:to>
      <xdr:col>24</xdr:col>
      <xdr:colOff>427592</xdr:colOff>
      <xdr:row>16</xdr:row>
      <xdr:rowOff>2760203</xdr:rowOff>
    </xdr:to>
    <xdr:pic>
      <xdr:nvPicPr>
        <xdr:cNvPr id="59181" name="Рисунок 13" descr="base_1_199721_204"/>
        <xdr:cNvPicPr>
          <a:picLocks noChangeAspect="1"/>
        </xdr:cNvPicPr>
      </xdr:nvPicPr>
      <xdr:blipFill>
        <a:blip r:embed="rId1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25</xdr:col>
      <xdr:colOff>325887</xdr:colOff>
      <xdr:row>16</xdr:row>
      <xdr:rowOff>2611003</xdr:rowOff>
    </xdr:from>
    <xdr:to>
      <xdr:col>26</xdr:col>
      <xdr:colOff>386767</xdr:colOff>
      <xdr:row>16</xdr:row>
      <xdr:rowOff>2924323</xdr:rowOff>
    </xdr:to>
    <xdr:pic>
      <xdr:nvPicPr>
        <xdr:cNvPr id="59182" name="Рисунок 14" descr="base_1_199721_206"/>
        <xdr:cNvPicPr>
          <a:picLocks noChangeAspect="1"/>
        </xdr:cNvPicPr>
      </xdr:nvPicPr>
      <xdr:blipFill>
        <a:blip r:embed="rId1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27</xdr:col>
      <xdr:colOff>214154</xdr:colOff>
      <xdr:row>16</xdr:row>
      <xdr:rowOff>3610644</xdr:rowOff>
    </xdr:from>
    <xdr:to>
      <xdr:col>28</xdr:col>
      <xdr:colOff>621692</xdr:colOff>
      <xdr:row>16</xdr:row>
      <xdr:rowOff>4058244</xdr:rowOff>
    </xdr:to>
    <xdr:pic>
      <xdr:nvPicPr>
        <xdr:cNvPr id="59183" name="Рисунок 15" descr="base_1_199721_210"/>
        <xdr:cNvPicPr>
          <a:picLocks noChangeAspect="1"/>
        </xdr:cNvPicPr>
      </xdr:nvPicPr>
      <xdr:blipFill>
        <a:blip r:embed="rId1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33</xdr:col>
      <xdr:colOff>335914</xdr:colOff>
      <xdr:row>16</xdr:row>
      <xdr:rowOff>2670683</xdr:rowOff>
    </xdr:from>
    <xdr:to>
      <xdr:col>34</xdr:col>
      <xdr:colOff>397510</xdr:colOff>
      <xdr:row>16</xdr:row>
      <xdr:rowOff>2939243</xdr:rowOff>
    </xdr:to>
    <xdr:pic>
      <xdr:nvPicPr>
        <xdr:cNvPr id="59184" name="Рисунок 16" descr="base_1_199721_250"/>
        <xdr:cNvPicPr>
          <a:picLocks noChangeAspect="1"/>
        </xdr:cNvPicPr>
      </xdr:nvPicPr>
      <xdr:blipFill>
        <a:blip r:embed="rId1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>
    <xdr:from>
      <xdr:col>3</xdr:col>
      <xdr:colOff>214154</xdr:colOff>
      <xdr:row>16</xdr:row>
      <xdr:rowOff>4004964</xdr:rowOff>
    </xdr:from>
    <xdr:to>
      <xdr:col>4</xdr:col>
      <xdr:colOff>550068</xdr:colOff>
      <xdr:row>16</xdr:row>
      <xdr:rowOff>4440287</xdr:rowOff>
    </xdr:to>
    <xdr:pic>
      <xdr:nvPicPr>
        <xdr:cNvPr id="60193" name="Рисунок 1" descr="base_1_199721_131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29</xdr:col>
      <xdr:colOff>346657</xdr:colOff>
      <xdr:row>16</xdr:row>
      <xdr:rowOff>3186558</xdr:rowOff>
    </xdr:from>
    <xdr:to>
      <xdr:col>30</xdr:col>
      <xdr:colOff>356685</xdr:colOff>
      <xdr:row>16</xdr:row>
      <xdr:rowOff>3465165</xdr:rowOff>
    </xdr:to>
    <xdr:pic>
      <xdr:nvPicPr>
        <xdr:cNvPr id="60194" name="Рисунок 2" descr="base_1_199721_214"/>
        <xdr:cNvPicPr>
          <a:picLocks noChangeAspect="1"/>
        </xdr:cNvPicPr>
      </xdr:nvPicPr>
      <xdr:blipFill>
        <a:blip r:embed="rId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37</xdr:col>
      <xdr:colOff>295088</xdr:colOff>
      <xdr:row>16</xdr:row>
      <xdr:rowOff>3726358</xdr:rowOff>
    </xdr:from>
    <xdr:to>
      <xdr:col>38</xdr:col>
      <xdr:colOff>315858</xdr:colOff>
      <xdr:row>16</xdr:row>
      <xdr:rowOff>4039790</xdr:rowOff>
    </xdr:to>
    <xdr:pic>
      <xdr:nvPicPr>
        <xdr:cNvPr id="60195" name="Рисунок 3" descr="base_1_199721_259"/>
        <xdr:cNvPicPr>
          <a:picLocks noChangeAspect="1"/>
        </xdr:cNvPicPr>
      </xdr:nvPicPr>
      <xdr:blipFill>
        <a:blip r:embed="rId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5</xdr:col>
      <xdr:colOff>315858</xdr:colOff>
      <xdr:row>16</xdr:row>
      <xdr:rowOff>3412925</xdr:rowOff>
    </xdr:from>
    <xdr:to>
      <xdr:col>6</xdr:col>
      <xdr:colOff>325887</xdr:colOff>
      <xdr:row>16</xdr:row>
      <xdr:rowOff>3726358</xdr:rowOff>
    </xdr:to>
    <xdr:pic>
      <xdr:nvPicPr>
        <xdr:cNvPr id="60196" name="Рисунок 4" descr="base_1_199721_155"/>
        <xdr:cNvPicPr>
          <a:picLocks noChangeAspect="1"/>
        </xdr:cNvPicPr>
      </xdr:nvPicPr>
      <xdr:blipFill>
        <a:blip r:embed="rId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7</xdr:col>
      <xdr:colOff>295088</xdr:colOff>
      <xdr:row>16</xdr:row>
      <xdr:rowOff>3378100</xdr:rowOff>
    </xdr:from>
    <xdr:to>
      <xdr:col>8</xdr:col>
      <xdr:colOff>407537</xdr:colOff>
      <xdr:row>16</xdr:row>
      <xdr:rowOff>3691532</xdr:rowOff>
    </xdr:to>
    <xdr:pic>
      <xdr:nvPicPr>
        <xdr:cNvPr id="60197" name="Рисунок 5" descr="base_1_199721_159"/>
        <xdr:cNvPicPr>
          <a:picLocks noChangeAspect="1"/>
        </xdr:cNvPicPr>
      </xdr:nvPicPr>
      <xdr:blipFill>
        <a:blip r:embed="rId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9</xdr:col>
      <xdr:colOff>346657</xdr:colOff>
      <xdr:row>16</xdr:row>
      <xdr:rowOff>3360687</xdr:rowOff>
    </xdr:from>
    <xdr:to>
      <xdr:col>10</xdr:col>
      <xdr:colOff>397510</xdr:colOff>
      <xdr:row>16</xdr:row>
      <xdr:rowOff>3674119</xdr:rowOff>
    </xdr:to>
    <xdr:pic>
      <xdr:nvPicPr>
        <xdr:cNvPr id="60198" name="Рисунок 6" descr="base_1_199721_165"/>
        <xdr:cNvPicPr>
          <a:picLocks noChangeAspect="1"/>
        </xdr:cNvPicPr>
      </xdr:nvPicPr>
      <xdr:blipFill>
        <a:blip r:embed="rId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11</xdr:col>
      <xdr:colOff>224180</xdr:colOff>
      <xdr:row>16</xdr:row>
      <xdr:rowOff>3047255</xdr:rowOff>
    </xdr:from>
    <xdr:to>
      <xdr:col>12</xdr:col>
      <xdr:colOff>376739</xdr:colOff>
      <xdr:row>16</xdr:row>
      <xdr:rowOff>3360687</xdr:rowOff>
    </xdr:to>
    <xdr:pic>
      <xdr:nvPicPr>
        <xdr:cNvPr id="60199" name="Рисунок 7" descr="base_1_199721_169"/>
        <xdr:cNvPicPr>
          <a:picLocks noChangeAspect="1"/>
        </xdr:cNvPicPr>
      </xdr:nvPicPr>
      <xdr:blipFill>
        <a:blip r:embed="rId7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13</xdr:col>
      <xdr:colOff>295088</xdr:colOff>
      <xdr:row>16</xdr:row>
      <xdr:rowOff>3151733</xdr:rowOff>
    </xdr:from>
    <xdr:to>
      <xdr:col>14</xdr:col>
      <xdr:colOff>540041</xdr:colOff>
      <xdr:row>16</xdr:row>
      <xdr:rowOff>3465165</xdr:rowOff>
    </xdr:to>
    <xdr:pic>
      <xdr:nvPicPr>
        <xdr:cNvPr id="60200" name="Рисунок 8" descr="base_1_199721_176"/>
        <xdr:cNvPicPr>
          <a:picLocks noChangeAspect="1"/>
        </xdr:cNvPicPr>
      </xdr:nvPicPr>
      <xdr:blipFill>
        <a:blip r:embed="rId8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15</xdr:col>
      <xdr:colOff>91678</xdr:colOff>
      <xdr:row>16</xdr:row>
      <xdr:rowOff>3743771</xdr:rowOff>
    </xdr:from>
    <xdr:to>
      <xdr:col>16</xdr:col>
      <xdr:colOff>438336</xdr:colOff>
      <xdr:row>16</xdr:row>
      <xdr:rowOff>4144267</xdr:rowOff>
    </xdr:to>
    <xdr:pic>
      <xdr:nvPicPr>
        <xdr:cNvPr id="60201" name="Рисунок 9" descr="base_1_199721_183"/>
        <xdr:cNvPicPr>
          <a:picLocks noChangeAspect="1"/>
        </xdr:cNvPicPr>
      </xdr:nvPicPr>
      <xdr:blipFill>
        <a:blip r:embed="rId9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19</xdr:col>
      <xdr:colOff>265007</xdr:colOff>
      <xdr:row>16</xdr:row>
      <xdr:rowOff>2577106</xdr:rowOff>
    </xdr:from>
    <xdr:to>
      <xdr:col>20</xdr:col>
      <xdr:colOff>438336</xdr:colOff>
      <xdr:row>16</xdr:row>
      <xdr:rowOff>2890539</xdr:rowOff>
    </xdr:to>
    <xdr:pic>
      <xdr:nvPicPr>
        <xdr:cNvPr id="60202" name="Рисунок 10" descr="base_1_199721_196"/>
        <xdr:cNvPicPr>
          <a:picLocks noChangeAspect="1"/>
        </xdr:cNvPicPr>
      </xdr:nvPicPr>
      <xdr:blipFill>
        <a:blip r:embed="rId10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21</xdr:col>
      <xdr:colOff>265007</xdr:colOff>
      <xdr:row>16</xdr:row>
      <xdr:rowOff>3169146</xdr:rowOff>
    </xdr:from>
    <xdr:to>
      <xdr:col>22</xdr:col>
      <xdr:colOff>438336</xdr:colOff>
      <xdr:row>16</xdr:row>
      <xdr:rowOff>3482578</xdr:rowOff>
    </xdr:to>
    <xdr:pic>
      <xdr:nvPicPr>
        <xdr:cNvPr id="60203" name="Рисунок 11" descr="base_1_199721_200"/>
        <xdr:cNvPicPr>
          <a:picLocks noChangeAspect="1"/>
        </xdr:cNvPicPr>
      </xdr:nvPicPr>
      <xdr:blipFill>
        <a:blip r:embed="rId1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31</xdr:col>
      <xdr:colOff>397510</xdr:colOff>
      <xdr:row>16</xdr:row>
      <xdr:rowOff>3203971</xdr:rowOff>
    </xdr:from>
    <xdr:to>
      <xdr:col>32</xdr:col>
      <xdr:colOff>407537</xdr:colOff>
      <xdr:row>16</xdr:row>
      <xdr:rowOff>3482578</xdr:rowOff>
    </xdr:to>
    <xdr:pic>
      <xdr:nvPicPr>
        <xdr:cNvPr id="60204" name="Рисунок 12" descr="base_1_199721_243"/>
        <xdr:cNvPicPr>
          <a:picLocks noChangeAspect="1"/>
        </xdr:cNvPicPr>
      </xdr:nvPicPr>
      <xdr:blipFill>
        <a:blip r:embed="rId1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23</xdr:col>
      <xdr:colOff>163300</xdr:colOff>
      <xdr:row>16</xdr:row>
      <xdr:rowOff>2455217</xdr:rowOff>
    </xdr:from>
    <xdr:to>
      <xdr:col>24</xdr:col>
      <xdr:colOff>427592</xdr:colOff>
      <xdr:row>16</xdr:row>
      <xdr:rowOff>2768649</xdr:rowOff>
    </xdr:to>
    <xdr:pic>
      <xdr:nvPicPr>
        <xdr:cNvPr id="60205" name="Рисунок 13" descr="base_1_199721_204"/>
        <xdr:cNvPicPr>
          <a:picLocks noChangeAspect="1"/>
        </xdr:cNvPicPr>
      </xdr:nvPicPr>
      <xdr:blipFill>
        <a:blip r:embed="rId1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25</xdr:col>
      <xdr:colOff>305831</xdr:colOff>
      <xdr:row>16</xdr:row>
      <xdr:rowOff>2803475</xdr:rowOff>
    </xdr:from>
    <xdr:to>
      <xdr:col>26</xdr:col>
      <xdr:colOff>366712</xdr:colOff>
      <xdr:row>16</xdr:row>
      <xdr:rowOff>3116907</xdr:rowOff>
    </xdr:to>
    <xdr:pic>
      <xdr:nvPicPr>
        <xdr:cNvPr id="60206" name="Рисунок 14" descr="base_1_199721_206"/>
        <xdr:cNvPicPr>
          <a:picLocks noChangeAspect="1"/>
        </xdr:cNvPicPr>
      </xdr:nvPicPr>
      <xdr:blipFill>
        <a:blip r:embed="rId1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27</xdr:col>
      <xdr:colOff>335914</xdr:colOff>
      <xdr:row>16</xdr:row>
      <xdr:rowOff>3639294</xdr:rowOff>
    </xdr:from>
    <xdr:to>
      <xdr:col>28</xdr:col>
      <xdr:colOff>478445</xdr:colOff>
      <xdr:row>16</xdr:row>
      <xdr:rowOff>4022377</xdr:rowOff>
    </xdr:to>
    <xdr:pic>
      <xdr:nvPicPr>
        <xdr:cNvPr id="60207" name="Рисунок 15" descr="base_1_199721_210"/>
        <xdr:cNvPicPr>
          <a:picLocks noChangeAspect="1"/>
        </xdr:cNvPicPr>
      </xdr:nvPicPr>
      <xdr:blipFill>
        <a:blip r:embed="rId1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33</xdr:col>
      <xdr:colOff>335914</xdr:colOff>
      <xdr:row>16</xdr:row>
      <xdr:rowOff>2664172</xdr:rowOff>
    </xdr:from>
    <xdr:to>
      <xdr:col>34</xdr:col>
      <xdr:colOff>397510</xdr:colOff>
      <xdr:row>16</xdr:row>
      <xdr:rowOff>2942778</xdr:rowOff>
    </xdr:to>
    <xdr:pic>
      <xdr:nvPicPr>
        <xdr:cNvPr id="60208" name="Рисунок 16" descr="base_1_199721_250"/>
        <xdr:cNvPicPr>
          <a:picLocks noChangeAspect="1"/>
        </xdr:cNvPicPr>
      </xdr:nvPicPr>
      <xdr:blipFill>
        <a:blip r:embed="rId1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m="http://schemas.openxmlformats.org/officeDocument/2006/math" xmlns:w="http://schemas.openxmlformats.org/wordprocessingml/2006/main">
  <xdr:twoCellAnchor>
    <xdr:from>
      <xdr:col>3</xdr:col>
      <xdr:colOff>453844</xdr:colOff>
      <xdr:row>16</xdr:row>
      <xdr:rowOff>2324787</xdr:rowOff>
    </xdr:from>
    <xdr:to>
      <xdr:col>4</xdr:col>
      <xdr:colOff>627173</xdr:colOff>
      <xdr:row>16</xdr:row>
      <xdr:rowOff>2605068</xdr:rowOff>
    </xdr:to>
    <xdr:pic>
      <xdr:nvPicPr>
        <xdr:cNvPr id="61219" name="Рисунок 1" descr="base_1_199721_131"/>
        <xdr:cNvPicPr>
          <a:picLocks noChangeAspect="1"/>
        </xdr:cNvPicPr>
      </xdr:nvPicPr>
      <xdr:blipFill>
        <a:blip r:embed="rId1"/>
        <a:stretch/>
      </xdr:blipFill>
      <xdr:spPr bwMode="auto">
        <a:xfrm>
          <a:off x="5377330" y="6429929"/>
          <a:ext cx="857519" cy="280280"/>
        </a:xfrm>
        <a:prstGeom prst="rect">
          <a:avLst/>
        </a:prstGeom>
        <a:noFill/>
      </xdr:spPr>
    </xdr:pic>
    <xdr:clientData/>
  </xdr:twoCellAnchor>
  <xdr:twoCellAnchor>
    <xdr:from>
      <xdr:col>29</xdr:col>
      <xdr:colOff>346657</xdr:colOff>
      <xdr:row>16</xdr:row>
      <xdr:rowOff>3046920</xdr:rowOff>
    </xdr:from>
    <xdr:to>
      <xdr:col>30</xdr:col>
      <xdr:colOff>356685</xdr:colOff>
      <xdr:row>16</xdr:row>
      <xdr:rowOff>3318160</xdr:rowOff>
    </xdr:to>
    <xdr:pic>
      <xdr:nvPicPr>
        <xdr:cNvPr id="61220" name="Рисунок 2" descr="base_1_199721_214"/>
        <xdr:cNvPicPr>
          <a:picLocks noChangeAspect="1"/>
        </xdr:cNvPicPr>
      </xdr:nvPicPr>
      <xdr:blipFill>
        <a:blip r:embed="rId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37</xdr:col>
      <xdr:colOff>295088</xdr:colOff>
      <xdr:row>16</xdr:row>
      <xdr:rowOff>3734060</xdr:rowOff>
    </xdr:from>
    <xdr:to>
      <xdr:col>38</xdr:col>
      <xdr:colOff>315858</xdr:colOff>
      <xdr:row>16</xdr:row>
      <xdr:rowOff>4041464</xdr:rowOff>
    </xdr:to>
    <xdr:pic>
      <xdr:nvPicPr>
        <xdr:cNvPr id="61221" name="Рисунок 3" descr="base_1_199721_259"/>
        <xdr:cNvPicPr>
          <a:picLocks noChangeAspect="1"/>
        </xdr:cNvPicPr>
      </xdr:nvPicPr>
      <xdr:blipFill>
        <a:blip r:embed="rId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5</xdr:col>
      <xdr:colOff>335914</xdr:colOff>
      <xdr:row>16</xdr:row>
      <xdr:rowOff>3245829</xdr:rowOff>
    </xdr:from>
    <xdr:to>
      <xdr:col>6</xdr:col>
      <xdr:colOff>346657</xdr:colOff>
      <xdr:row>16</xdr:row>
      <xdr:rowOff>3562275</xdr:rowOff>
    </xdr:to>
    <xdr:pic>
      <xdr:nvPicPr>
        <xdr:cNvPr id="61222" name="Рисунок 4" descr="base_1_199721_155"/>
        <xdr:cNvPicPr>
          <a:picLocks noChangeAspect="1"/>
        </xdr:cNvPicPr>
      </xdr:nvPicPr>
      <xdr:blipFill>
        <a:blip r:embed="rId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7</xdr:col>
      <xdr:colOff>275034</xdr:colOff>
      <xdr:row>16</xdr:row>
      <xdr:rowOff>3209664</xdr:rowOff>
    </xdr:from>
    <xdr:to>
      <xdr:col>8</xdr:col>
      <xdr:colOff>386767</xdr:colOff>
      <xdr:row>16</xdr:row>
      <xdr:rowOff>3526110</xdr:rowOff>
    </xdr:to>
    <xdr:pic>
      <xdr:nvPicPr>
        <xdr:cNvPr id="61223" name="Рисунок 5" descr="base_1_199721_159"/>
        <xdr:cNvPicPr>
          <a:picLocks noChangeAspect="1"/>
        </xdr:cNvPicPr>
      </xdr:nvPicPr>
      <xdr:blipFill>
        <a:blip r:embed="rId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9</xdr:col>
      <xdr:colOff>325887</xdr:colOff>
      <xdr:row>16</xdr:row>
      <xdr:rowOff>3182540</xdr:rowOff>
    </xdr:from>
    <xdr:to>
      <xdr:col>10</xdr:col>
      <xdr:colOff>376739</xdr:colOff>
      <xdr:row>16</xdr:row>
      <xdr:rowOff>3498986</xdr:rowOff>
    </xdr:to>
    <xdr:pic>
      <xdr:nvPicPr>
        <xdr:cNvPr id="61224" name="Рисунок 6" descr="base_1_199721_165"/>
        <xdr:cNvPicPr>
          <a:picLocks noChangeAspect="1"/>
        </xdr:cNvPicPr>
      </xdr:nvPicPr>
      <xdr:blipFill>
        <a:blip r:embed="rId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11</xdr:col>
      <xdr:colOff>244232</xdr:colOff>
      <xdr:row>16</xdr:row>
      <xdr:rowOff>2802805</xdr:rowOff>
    </xdr:from>
    <xdr:to>
      <xdr:col>12</xdr:col>
      <xdr:colOff>397510</xdr:colOff>
      <xdr:row>16</xdr:row>
      <xdr:rowOff>3110210</xdr:rowOff>
    </xdr:to>
    <xdr:pic>
      <xdr:nvPicPr>
        <xdr:cNvPr id="61225" name="Рисунок 7" descr="base_1_199721_169"/>
        <xdr:cNvPicPr>
          <a:picLocks noChangeAspect="1"/>
        </xdr:cNvPicPr>
      </xdr:nvPicPr>
      <xdr:blipFill>
        <a:blip r:embed="rId7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13</xdr:col>
      <xdr:colOff>244232</xdr:colOff>
      <xdr:row>16</xdr:row>
      <xdr:rowOff>2875136</xdr:rowOff>
    </xdr:from>
    <xdr:to>
      <xdr:col>14</xdr:col>
      <xdr:colOff>489188</xdr:colOff>
      <xdr:row>16</xdr:row>
      <xdr:rowOff>3191581</xdr:rowOff>
    </xdr:to>
    <xdr:pic>
      <xdr:nvPicPr>
        <xdr:cNvPr id="61226" name="Рисунок 8" descr="base_1_199721_176"/>
        <xdr:cNvPicPr>
          <a:picLocks noChangeAspect="1"/>
        </xdr:cNvPicPr>
      </xdr:nvPicPr>
      <xdr:blipFill>
        <a:blip r:embed="rId8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15</xdr:col>
      <xdr:colOff>279578</xdr:colOff>
      <xdr:row>16</xdr:row>
      <xdr:rowOff>3323376</xdr:rowOff>
    </xdr:from>
    <xdr:to>
      <xdr:col>16</xdr:col>
      <xdr:colOff>442709</xdr:colOff>
      <xdr:row>16</xdr:row>
      <xdr:rowOff>3568522</xdr:rowOff>
    </xdr:to>
    <xdr:pic>
      <xdr:nvPicPr>
        <xdr:cNvPr id="61227" name="Рисунок 9" descr="base_1_199721_183"/>
        <xdr:cNvPicPr>
          <a:picLocks noChangeAspect="1"/>
        </xdr:cNvPicPr>
      </xdr:nvPicPr>
      <xdr:blipFill>
        <a:blip r:embed="rId9"/>
        <a:stretch/>
      </xdr:blipFill>
      <xdr:spPr bwMode="auto">
        <a:xfrm>
          <a:off x="13413346" y="7428517"/>
          <a:ext cx="847321" cy="245146"/>
        </a:xfrm>
        <a:prstGeom prst="rect">
          <a:avLst/>
        </a:prstGeom>
        <a:noFill/>
      </xdr:spPr>
    </xdr:pic>
    <xdr:clientData/>
  </xdr:twoCellAnchor>
  <xdr:twoCellAnchor>
    <xdr:from>
      <xdr:col>19</xdr:col>
      <xdr:colOff>265007</xdr:colOff>
      <xdr:row>16</xdr:row>
      <xdr:rowOff>2576772</xdr:rowOff>
    </xdr:from>
    <xdr:to>
      <xdr:col>20</xdr:col>
      <xdr:colOff>438336</xdr:colOff>
      <xdr:row>16</xdr:row>
      <xdr:rowOff>2893217</xdr:rowOff>
    </xdr:to>
    <xdr:pic>
      <xdr:nvPicPr>
        <xdr:cNvPr id="61228" name="Рисунок 10" descr="base_1_199721_196"/>
        <xdr:cNvPicPr>
          <a:picLocks noChangeAspect="1"/>
        </xdr:cNvPicPr>
      </xdr:nvPicPr>
      <xdr:blipFill>
        <a:blip r:embed="rId10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21</xdr:col>
      <xdr:colOff>101705</xdr:colOff>
      <xdr:row>16</xdr:row>
      <xdr:rowOff>1708807</xdr:rowOff>
    </xdr:from>
    <xdr:to>
      <xdr:col>21</xdr:col>
      <xdr:colOff>661800</xdr:colOff>
      <xdr:row>16</xdr:row>
      <xdr:rowOff>2025253</xdr:rowOff>
    </xdr:to>
    <xdr:pic>
      <xdr:nvPicPr>
        <xdr:cNvPr id="61229" name="Рисунок 11" descr="base_1_199721_200"/>
        <xdr:cNvPicPr>
          <a:picLocks noChangeAspect="1"/>
        </xdr:cNvPicPr>
      </xdr:nvPicPr>
      <xdr:blipFill>
        <a:blip r:embed="rId11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31</xdr:col>
      <xdr:colOff>346657</xdr:colOff>
      <xdr:row>16</xdr:row>
      <xdr:rowOff>2983630</xdr:rowOff>
    </xdr:from>
    <xdr:to>
      <xdr:col>32</xdr:col>
      <xdr:colOff>356685</xdr:colOff>
      <xdr:row>16</xdr:row>
      <xdr:rowOff>3263912</xdr:rowOff>
    </xdr:to>
    <xdr:pic>
      <xdr:nvPicPr>
        <xdr:cNvPr id="61230" name="Рисунок 12" descr="base_1_199721_243"/>
        <xdr:cNvPicPr>
          <a:picLocks noChangeAspect="1"/>
        </xdr:cNvPicPr>
      </xdr:nvPicPr>
      <xdr:blipFill>
        <a:blip r:embed="rId12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23</xdr:col>
      <xdr:colOff>163300</xdr:colOff>
      <xdr:row>16</xdr:row>
      <xdr:rowOff>2450194</xdr:rowOff>
    </xdr:from>
    <xdr:to>
      <xdr:col>24</xdr:col>
      <xdr:colOff>427592</xdr:colOff>
      <xdr:row>16</xdr:row>
      <xdr:rowOff>2766640</xdr:rowOff>
    </xdr:to>
    <xdr:pic>
      <xdr:nvPicPr>
        <xdr:cNvPr id="61231" name="Рисунок 13" descr="base_1_199721_204"/>
        <xdr:cNvPicPr>
          <a:picLocks noChangeAspect="1"/>
        </xdr:cNvPicPr>
      </xdr:nvPicPr>
      <xdr:blipFill>
        <a:blip r:embed="rId13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25</xdr:col>
      <xdr:colOff>325887</xdr:colOff>
      <xdr:row>16</xdr:row>
      <xdr:rowOff>2612938</xdr:rowOff>
    </xdr:from>
    <xdr:to>
      <xdr:col>26</xdr:col>
      <xdr:colOff>386767</xdr:colOff>
      <xdr:row>16</xdr:row>
      <xdr:rowOff>2920342</xdr:rowOff>
    </xdr:to>
    <xdr:pic>
      <xdr:nvPicPr>
        <xdr:cNvPr id="61232" name="Рисунок 14" descr="base_1_199721_206"/>
        <xdr:cNvPicPr>
          <a:picLocks noChangeAspect="1"/>
        </xdr:cNvPicPr>
      </xdr:nvPicPr>
      <xdr:blipFill>
        <a:blip r:embed="rId14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27</xdr:col>
      <xdr:colOff>214154</xdr:colOff>
      <xdr:row>16</xdr:row>
      <xdr:rowOff>3607482</xdr:rowOff>
    </xdr:from>
    <xdr:to>
      <xdr:col>28</xdr:col>
      <xdr:colOff>621692</xdr:colOff>
      <xdr:row>16</xdr:row>
      <xdr:rowOff>4059547</xdr:rowOff>
    </xdr:to>
    <xdr:pic>
      <xdr:nvPicPr>
        <xdr:cNvPr id="61233" name="Рисунок 15" descr="base_1_199721_210"/>
        <xdr:cNvPicPr>
          <a:picLocks noChangeAspect="1"/>
        </xdr:cNvPicPr>
      </xdr:nvPicPr>
      <xdr:blipFill>
        <a:blip r:embed="rId15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  <xdr:twoCellAnchor>
    <xdr:from>
      <xdr:col>33</xdr:col>
      <xdr:colOff>335914</xdr:colOff>
      <xdr:row>16</xdr:row>
      <xdr:rowOff>2667186</xdr:rowOff>
    </xdr:from>
    <xdr:to>
      <xdr:col>34</xdr:col>
      <xdr:colOff>397510</xdr:colOff>
      <xdr:row>16</xdr:row>
      <xdr:rowOff>2947466</xdr:rowOff>
    </xdr:to>
    <xdr:pic>
      <xdr:nvPicPr>
        <xdr:cNvPr id="61234" name="Рисунок 16" descr="base_1_199721_250"/>
        <xdr:cNvPicPr>
          <a:picLocks noChangeAspect="1"/>
        </xdr:cNvPicPr>
      </xdr:nvPicPr>
      <xdr:blipFill>
        <a:blip r:embed="rId16"/>
        <a:stretch/>
      </xdr:blipFill>
      <xdr:spPr bwMode="auto">
        <a:xfrm>
          <a:off x="0" y="0"/>
          <a:ext cx="0" cy="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<Relationships xmlns="http://schemas.openxmlformats.org/package/2006/relationships"><Relationship  Id="rId1" Type="http://schemas.openxmlformats.org/officeDocument/2006/relationships/externalLinkPath" Target="2" TargetMode="External"/></Relationships>
</file>

<file path=xl/externalLinks/_rels/externalLink2.xml.rels><?xml version="1.0" encoding="UTF-8" standalone="yes"?><Relationships xmlns="http://schemas.openxmlformats.org/package/2006/relationships"><Relationship  Id="rId1" Type="http://schemas.openxmlformats.org/officeDocument/2006/relationships/externalLinkPath" Target="3" TargetMode="External"/></Relationships>
</file>

<file path=xl/externalLinks/_rels/externalLink3.xml.rels><?xml version="1.0" encoding="UTF-8" standalone="yes"?><Relationships xmlns="http://schemas.openxmlformats.org/package/2006/relationships"><Relationship  Id="rId1" Type="http://schemas.openxmlformats.org/officeDocument/2006/relationships/externalLinkPath" Target="4" TargetMode="External"/></Relationships>
</file>

<file path=xl/externalLinks/_rels/externalLink4.xml.rels><?xml version="1.0" encoding="UTF-8" standalone="yes"?><Relationships xmlns="http://schemas.openxmlformats.org/package/2006/relationships"><Relationship  Id="rId1" Type="http://schemas.openxmlformats.org/officeDocument/2006/relationships/externalLinkPath" Target="5-21" TargetMode="External"/></Relationships>
</file>

<file path=xl/externalLinks/_rels/externalLink5.xml.rels><?xml version="1.0" encoding="UTF-8" standalone="yes"?><Relationships xmlns="http://schemas.openxmlformats.org/package/2006/relationships"><Relationship  Id="rId1" Type="http://schemas.openxmlformats.org/officeDocument/2006/relationships/externalLinkPath" Target="5-22" TargetMode="External"/></Relationships>
</file>

<file path=xl/externalLinks/_rels/externalLink6.xml.rels><?xml version="1.0" encoding="UTF-8" standalone="yes"?><Relationships xmlns="http://schemas.openxmlformats.org/package/2006/relationships"><Relationship  Id="rId1" Type="http://schemas.openxmlformats.org/officeDocument/2006/relationships/externalLinkPath" Target="5-23" TargetMode="External"/></Relationships>
</file>

<file path=xl/externalLinks/_rels/externalLink7.xml.rels><?xml version="1.0" encoding="UTF-8" standalone="yes"?><Relationships xmlns="http://schemas.openxmlformats.org/package/2006/relationships"><Relationship  Id="rId1" Type="http://schemas.openxmlformats.org/officeDocument/2006/relationships/externalLinkPath" Target="5-24" TargetMode="External"/></Relationships>
</file>

<file path=xl/externalLinks/_rels/externalLink8.xml.rels><?xml version="1.0" encoding="UTF-8" standalone="yes"?><Relationships xmlns="http://schemas.openxmlformats.org/package/2006/relationships"><Relationship  Id="rId1" Type="http://schemas.openxmlformats.org/officeDocument/2006/relationships/externalLinkPath" Target="5-25" TargetMode="External"/></Relationships>
</file>

<file path=xl/externalLinks/_rels/externalLink9.xml.rels><?xml version="1.0" encoding="UTF-8" standalone="yes"?><Relationships xmlns="http://schemas.openxmlformats.org/package/2006/relationships"><Relationship  Id="rId1" Type="http://schemas.openxmlformats.org/officeDocument/2006/relationships/externalLinkPath" Target="6" TargetMode="External"/></Relationships>
</file>

<file path=xl/externalLinks/_rels/externalLink10.xml.rels><?xml version="1.0" encoding="UTF-8" standalone="yes"?><Relationships xmlns="http://schemas.openxmlformats.org/package/2006/relationships"><Relationship  Id="rId1" Type="http://schemas.openxmlformats.org/officeDocument/2006/relationships/externalLinkPath" Target="7" TargetMode="External"/></Relationships>
</file>

<file path=xl/externalLinks/_rels/externalLink11.xml.rels><?xml version="1.0" encoding="UTF-8" standalone="yes"?><Relationships xmlns="http://schemas.openxmlformats.org/package/2006/relationships"><Relationship  Id="rId1" Type="http://schemas.openxmlformats.org/officeDocument/2006/relationships/externalLinkPath" Target="&#1056;&#1072;&#1089;&#1095;&#1077;&#1090;&#1099;%2001.03.2023_.xlsx" TargetMode="External"/></Relationships>
</file>

<file path=xl/externalLinks/_rels/externalLink12.xml.rels><?xml version="1.0" encoding="UTF-8" standalone="yes"?><Relationships xmlns="http://schemas.openxmlformats.org/package/2006/relationships"><Relationship  Id="rId1" Type="http://schemas.openxmlformats.org/officeDocument/2006/relationships/externalLinkPath" Target="/&#1054;&#1073;&#1097;&#1072;&#1103;/&#1041;&#1072;&#1088;&#1085;&#1077;&#1074;&#1072;/&#1048;.&#1087;&#1088;&#1086;&#1075;/&#1050;&#1086;&#1088;&#1088;&#1077;&#1082;&#1090;&#1080;&#1088;&#1086;&#1074;&#1082;&#1072;%20&#1048;&#1055;%202025&#1075;&#1075;/&#1056;&#1072;&#1089;&#1095;&#1077;&#1090;&#1099;%2022.02.2024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3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4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5-2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5-22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5-23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5-24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5-25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6"/>
    </sheetNames>
    <sheetDataSet>
      <sheetData sheetId="0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7"/>
    </sheetNames>
    <sheetDataSet>
      <sheetData sheetId="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Свод_2023"/>
      <sheetName val="Свод_2022"/>
      <sheetName val="Расчет источников"/>
      <sheetName val="21-25"/>
      <sheetName val="Лист1"/>
      <sheetName val="Приложение 8"/>
    </sheetNames>
    <sheetDataSet>
      <sheetData sheetId="0">
        <row r="4">
          <cell r="K4">
            <v>0.28999999999999998</v>
          </cell>
        </row>
        <row r="5">
          <cell r="K5">
            <v>0.14199999999999999</v>
          </cell>
        </row>
        <row r="6">
          <cell r="K6">
            <v>1.212</v>
          </cell>
        </row>
        <row r="7">
          <cell r="K7">
            <v>0.03</v>
          </cell>
        </row>
        <row r="8">
          <cell r="K8">
            <v>0.153</v>
          </cell>
        </row>
        <row r="9">
          <cell r="K9">
            <v>0.159</v>
          </cell>
        </row>
        <row r="10">
          <cell r="K10">
            <v>8.9707751999999988E-2</v>
          </cell>
          <cell r="M10">
            <v>8.9707751999999988E-2</v>
          </cell>
        </row>
        <row r="11">
          <cell r="K11">
            <v>0.3</v>
          </cell>
          <cell r="M11">
            <v>0.3</v>
          </cell>
        </row>
        <row r="12">
          <cell r="K12">
            <v>0.3</v>
          </cell>
          <cell r="M12">
            <v>0.3</v>
          </cell>
        </row>
        <row r="15">
          <cell r="C15" t="str">
            <v>Н_НСК/ИП/04</v>
          </cell>
        </row>
        <row r="16">
          <cell r="C16" t="str">
            <v>Н_НСК/ИП/05</v>
          </cell>
        </row>
        <row r="17">
          <cell r="C17" t="str">
            <v>Н_НСК/ИП/06</v>
          </cell>
        </row>
        <row r="18">
          <cell r="C18" t="str">
            <v>Н_НСК/ИП/24</v>
          </cell>
        </row>
        <row r="19">
          <cell r="C19" t="str">
            <v>Н_НСК/ИП/25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Свод_2024"/>
      <sheetName val="Свод_2022"/>
      <sheetName val="Расчет источников"/>
      <sheetName val="амортизация"/>
      <sheetName val="21-25"/>
      <sheetName val="Расчет источников (2)"/>
      <sheetName val="Приложение 8"/>
    </sheetNames>
    <sheetDataSet>
      <sheetData sheetId="0">
        <row r="22">
          <cell r="C22" t="str">
            <v>Н_НСК/ИП/26</v>
          </cell>
        </row>
        <row r="25">
          <cell r="C25" t="str">
            <v>Н_НСК/ИП/29</v>
          </cell>
        </row>
        <row r="27">
          <cell r="C27" t="str">
            <v>Н_НСК/ИП/31</v>
          </cell>
        </row>
      </sheetData>
      <sheetData sheetId="1"/>
      <sheetData sheetId="2"/>
      <sheetData sheetId="3"/>
      <sheetData sheetId="4"/>
      <sheetData sheetId="5"/>
      <sheetData sheetId="6" refreshError="1"/>
    </sheetDataSet>
  </externalBook>
</externalLink>
</file>

<file path=xl/persons/person.xml><?xml version="1.0" encoding="utf-8"?>
<personList xmlns="http://schemas.microsoft.com/office/spreadsheetml/2018/threadedcomments" xmlns:x="http://schemas.openxmlformats.org/spreadsheetml/2006/main">
  <person displayName="Владелец" id="{86211F5F-9B52-D9DB-2D87-CBA40DC77E27}"/>
</personList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Theme Office">
  <a:themeElements>
    <a:clrScheme name="Standard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Standard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Standard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</a:theme>
</file>

<file path=xl/threadedComments/threadedComment1.xml><?xml version="1.0" encoding="utf-8"?>
<ThreadedComments xmlns="http://schemas.microsoft.com/office/spreadsheetml/2018/threadedcomments" xmlns:x="http://schemas.openxmlformats.org/spreadsheetml/2006/main">
  <threadedComment ref="D193" personId="{86211F5F-9B52-D9DB-2D87-CBA40DC77E27}" id="{F4C44EA2-5380-9850-6379-87E66F05B3D0}" done="0">
    <text xml:space="preserve">51 счет минус аккумулирование
</text>
  </threadedComment>
  <threadedComment ref="G75" personId="{86211F5F-9B52-D9DB-2D87-CBA40DC77E27}" id="{5C05F59B-8BA6-F6AB-53E9-E17A0BF5C91A}" done="0">
    <text xml:space="preserve">госпошлина
</text>
  </threadedComment>
  <threadedComment ref="H75" personId="{86211F5F-9B52-D9DB-2D87-CBA40DC77E27}" id="{C0C2E009-C931-4C3D-04BA-F172FACFE6F0}" done="0">
    <text xml:space="preserve">госпошлина
</text>
  </threadedComment>
</ThreadedComments>
</file>

<file path=xl/worksheets/_rels/sheet3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1.xml"/></Relationships>
</file>

<file path=xl/worksheets/_rels/sheet4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2.xml"/></Relationships>
</file>

<file path=xl/worksheets/_rels/sheet5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3.xml"/></Relationships>
</file>

<file path=xl/worksheets/_rels/sheet6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4.xml"/></Relationships>
</file>

<file path=xl/worksheets/_rels/sheet7.xml.rels><?xml version="1.0" encoding="UTF-8" standalone="yes"?><Relationships xmlns="http://schemas.openxmlformats.org/package/2006/relationships"><Relationship  Id="rId1" Type="http://schemas.openxmlformats.org/officeDocument/2006/relationships/drawing" Target="../drawings/drawing5.xml"/></Relationships>
</file>

<file path=xl/worksheets/_rels/sheet16.xml.rels><?xml version="1.0" encoding="UTF-8" standalone="yes"?><Relationships xmlns="http://schemas.openxmlformats.org/package/2006/relationships"><Relationship  Id="rId3" Type="http://schemas.openxmlformats.org/officeDocument/2006/relationships/vmlDrawing" Target="../drawings/vmlDrawing1.vml"/><Relationship  Id="rId2" Type="http://schemas.openxmlformats.org/officeDocument/2006/relationships/comments" Target="../comments1.xml"/><Relationship  Id="rId1" Type="http://schemas.microsoft.com/office/2017/10/relationships/threadedComment" Target="../threadedComments/threadedComment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6"/>
  <sheetViews>
    <sheetView zoomScale="68" workbookViewId="0">
      <pane xSplit="3" ySplit="6" topLeftCell="H7" activePane="bottomRight" state="frozen"/>
      <selection activeCell="A11" sqref="A1:XFD16384"/>
      <selection pane="topRight"/>
      <selection pane="bottomLeft"/>
      <selection pane="bottomRight" activeCell="H49" sqref="H49"/>
    </sheetView>
  </sheetViews>
  <sheetFormatPr defaultRowHeight="15.75" customHeight="1"/>
  <cols>
    <col customWidth="1" min="1" max="1" style="1" width="10.625"/>
    <col customWidth="1" min="2" max="2" style="1" width="55.875"/>
    <col customWidth="1" min="3" max="3" style="2" width="15"/>
    <col customWidth="1" min="4" max="4" style="1" width="5.5"/>
    <col customWidth="1" min="5" max="5" style="1" width="10.625"/>
    <col customWidth="1" min="6" max="6" style="1" width="9.125"/>
    <col customWidth="1" min="7" max="7" style="1" width="7.5"/>
    <col customWidth="1" min="8" max="8" style="1" width="10.875"/>
    <col customWidth="1" min="9" max="9" style="1" width="12.75"/>
    <col customWidth="1" min="10" max="10" style="1" width="10.125"/>
    <col customWidth="1" min="11" max="11" style="1" width="11.375"/>
    <col customWidth="1" min="12" max="12" style="1" width="10.625"/>
    <col customWidth="1" min="13" max="13" style="1" width="9.875"/>
    <col customWidth="1" min="14" max="14" style="1" width="8.125"/>
    <col customWidth="1" min="15" max="15" style="1" width="16.375"/>
    <col customWidth="1" min="16" max="16" style="1" width="11.75"/>
    <col customWidth="1" min="17" max="17" style="1" width="14"/>
    <col customWidth="1" min="18" max="18" style="1" width="11.25"/>
    <col customWidth="1" min="19" max="19" style="1" width="14"/>
    <col customWidth="1" min="20" max="20" style="1" width="13.25"/>
    <col customWidth="1" min="21" max="21" style="1" width="14.125"/>
    <col customWidth="1" min="22" max="22" style="1" width="11.25"/>
    <col customWidth="1" min="23" max="23" style="1" width="11.125"/>
    <col customWidth="1" min="24" max="24" style="1" width="15.5"/>
    <col customWidth="1" min="25" max="25" style="1" width="9.5"/>
    <col customWidth="1" min="26" max="26" style="1" width="9.25"/>
    <col customWidth="1" min="27" max="27" style="1" width="8"/>
    <col customWidth="1" min="28" max="28" style="1" width="15.125"/>
    <col customWidth="1" min="29" max="29" style="1" width="11.625"/>
    <col customWidth="1" min="30" max="30" style="1" width="10.125"/>
    <col customWidth="1" min="31" max="31" style="1" width="7.25"/>
    <col customWidth="1" min="32" max="32" style="1" width="10.375"/>
    <col customWidth="1" min="33" max="33" style="1" width="11.75"/>
    <col customWidth="1" min="34" max="34" style="1" width="7"/>
    <col customWidth="1" min="35" max="35" style="1" width="11.5"/>
    <col customWidth="1" min="36" max="36" style="1" width="6.5"/>
    <col customWidth="1" min="37" max="37" style="1" width="8.875"/>
    <col customWidth="1" min="38" max="38" style="1" width="10.75"/>
    <col customWidth="1" min="39" max="39" style="1" width="8.5"/>
    <col customWidth="1" min="40" max="41" style="1" width="8.375"/>
    <col customWidth="1" min="42" max="42" style="1" width="8.625"/>
    <col customWidth="1" min="43" max="43" style="1" width="10.25"/>
    <col customWidth="1" min="44" max="44" style="1" width="6.75"/>
    <col customWidth="1" min="45" max="45" style="1" width="9"/>
    <col customWidth="1" min="46" max="46" style="1" width="6.125"/>
    <col customWidth="1" min="47" max="47" style="1" width="8.875"/>
    <col customWidth="1" min="48" max="48" style="1" width="10.375"/>
    <col customWidth="1" min="49" max="49" style="1" width="7.875"/>
    <col customWidth="1" min="50" max="50" style="1" width="11.125"/>
    <col customWidth="1" min="51" max="51" style="1" width="7.25"/>
    <col customWidth="1" min="52" max="52" style="1" width="9.25"/>
    <col customWidth="1" min="53" max="53" style="1" width="9.75"/>
    <col customWidth="1" min="54" max="54" style="1" width="7.25"/>
    <col customWidth="1" min="55" max="55" style="1" width="9.125"/>
    <col customWidth="1" min="56" max="56" style="1" width="7.25"/>
    <col customWidth="1" min="57" max="57" style="1" width="8.75"/>
    <col customWidth="1" min="58" max="58" style="1" width="9.75"/>
    <col customWidth="1" min="59" max="59" style="1" width="7.25"/>
    <col customWidth="1" min="60" max="60" style="1" width="8.875"/>
    <col customWidth="1" min="61" max="61" style="1" width="7.25"/>
    <col customWidth="1" min="62" max="62" style="1" width="8.625"/>
    <col customWidth="1" min="63" max="63" style="1" width="10.25"/>
    <col customWidth="1" min="64" max="64" style="1" width="7.25"/>
    <col customWidth="1" min="65" max="65" style="1" width="8.625"/>
    <col customWidth="1" min="66" max="67" style="1" width="7.25"/>
    <col customWidth="1" min="68" max="68" style="1" width="8.5"/>
    <col customWidth="1" min="69" max="69" style="1" width="7.25"/>
    <col customWidth="1" min="70" max="70" style="1" width="9.375"/>
    <col customWidth="1" min="71" max="72" style="1" width="7.25"/>
    <col customWidth="1" min="73" max="73" style="1" width="10.25"/>
    <col customWidth="1" min="74" max="79" style="1" width="7.25"/>
    <col customWidth="1" min="80" max="80" style="1" width="10"/>
    <col customWidth="1" min="81" max="82" style="1" width="7.25"/>
    <col customWidth="1" min="83" max="83" style="1" width="8.375"/>
    <col customWidth="1" min="84" max="84" style="1" width="7.25"/>
    <col customWidth="1" min="85" max="85" style="1" width="11.75"/>
    <col customWidth="1" min="86" max="86" style="1" width="8"/>
    <col customWidth="1" min="87" max="87" style="1" width="9.5"/>
    <col customWidth="1" min="88" max="88" style="1" width="12.5"/>
    <col customWidth="1" min="89" max="89" style="1" width="7.375"/>
    <col customWidth="1" min="90" max="90" style="1" width="9.875"/>
    <col customWidth="1" min="91" max="91" style="1" width="8.75"/>
    <col customWidth="1" min="92" max="92" style="1" width="11.375"/>
    <col customWidth="1" min="93" max="93" style="1" width="10.375"/>
    <col customWidth="1" min="94" max="94" style="1" width="8"/>
    <col customWidth="1" min="95" max="95" style="1" width="31.375"/>
    <col customWidth="1" min="96" max="257" style="1" width="9"/>
  </cols>
  <sheetData>
    <row r="1">
      <c r="CQ1" s="3" t="s">
        <v>0</v>
      </c>
    </row>
    <row r="2">
      <c r="CQ2" s="3" t="s">
        <v>1</v>
      </c>
    </row>
    <row r="3" ht="36" customHeight="1">
      <c r="CQ3" s="4" t="s">
        <v>2</v>
      </c>
    </row>
    <row r="4" ht="18.75">
      <c r="A4" s="900" t="s">
        <v>3</v>
      </c>
      <c r="B4" s="900"/>
      <c r="C4" s="900"/>
      <c r="D4" s="900"/>
      <c r="E4" s="900"/>
      <c r="F4" s="900"/>
      <c r="G4" s="900"/>
      <c r="H4" s="900"/>
      <c r="I4" s="900"/>
      <c r="J4" s="900"/>
      <c r="K4" s="900"/>
      <c r="L4" s="900"/>
      <c r="M4" s="900"/>
      <c r="N4" s="900"/>
      <c r="O4" s="900"/>
      <c r="P4" s="900"/>
      <c r="Q4" s="900"/>
      <c r="R4" s="900"/>
      <c r="S4" s="900"/>
      <c r="T4" s="900"/>
      <c r="U4" s="900"/>
      <c r="V4" s="900"/>
      <c r="W4" s="900"/>
      <c r="X4" s="900"/>
      <c r="Y4" s="900"/>
      <c r="Z4" s="900"/>
      <c r="AA4" s="900"/>
      <c r="AB4" s="900"/>
      <c r="AC4" s="900"/>
      <c r="AD4" s="900"/>
      <c r="AE4" s="900"/>
      <c r="AF4" s="900"/>
      <c r="AG4" s="900"/>
      <c r="AH4" s="900"/>
    </row>
    <row r="5" ht="18.75">
      <c r="A5" s="901"/>
      <c r="B5" s="901"/>
      <c r="C5" s="901"/>
      <c r="D5" s="901"/>
      <c r="E5" s="901"/>
      <c r="F5" s="901"/>
      <c r="G5" s="901"/>
      <c r="H5" s="901"/>
      <c r="I5" s="901"/>
      <c r="J5" s="901"/>
      <c r="K5" s="901"/>
      <c r="L5" s="901"/>
      <c r="M5" s="901"/>
      <c r="N5" s="901"/>
      <c r="O5" s="901"/>
      <c r="P5" s="901"/>
      <c r="Q5" s="901"/>
      <c r="R5" s="901"/>
      <c r="S5" s="901"/>
      <c r="T5" s="901"/>
      <c r="U5" s="901"/>
      <c r="V5" s="901"/>
      <c r="W5" s="901"/>
      <c r="X5" s="901"/>
      <c r="Y5" s="901"/>
      <c r="Z5" s="901"/>
      <c r="AA5" s="901"/>
      <c r="AB5" s="901"/>
      <c r="AC5" s="901"/>
      <c r="AD5" s="901"/>
      <c r="AE5" s="901"/>
      <c r="AF5" s="901"/>
      <c r="AG5" s="901"/>
      <c r="AH5" s="901"/>
      <c r="AI5" s="6"/>
      <c r="AJ5" s="6"/>
      <c r="AK5" s="6"/>
      <c r="AL5" s="6"/>
      <c r="AM5" s="6"/>
      <c r="AN5" s="6"/>
      <c r="AO5" s="6"/>
      <c r="AP5" s="6"/>
      <c r="AQ5" s="6"/>
      <c r="AR5" s="6"/>
      <c r="AS5" s="6"/>
      <c r="AT5" s="6"/>
      <c r="AU5" s="6"/>
      <c r="AV5" s="6"/>
      <c r="AW5" s="6"/>
      <c r="AX5" s="6"/>
      <c r="AY5" s="6"/>
      <c r="AZ5" s="6"/>
      <c r="BA5" s="6"/>
      <c r="BB5" s="6"/>
      <c r="BC5" s="6"/>
      <c r="BD5" s="6"/>
      <c r="BE5" s="6"/>
      <c r="BF5" s="6"/>
      <c r="BG5" s="6"/>
      <c r="BH5" s="6"/>
      <c r="BI5" s="6"/>
      <c r="BJ5" s="6"/>
      <c r="BK5" s="6"/>
      <c r="BL5" s="6"/>
      <c r="BM5" s="6"/>
      <c r="BN5" s="6"/>
      <c r="BO5" s="6"/>
      <c r="BP5" s="6"/>
      <c r="BQ5" s="6"/>
      <c r="BR5" s="6"/>
      <c r="BS5" s="6"/>
      <c r="BT5" s="6"/>
      <c r="BU5" s="6"/>
      <c r="BV5" s="6"/>
      <c r="BW5" s="6"/>
      <c r="BX5" s="6"/>
      <c r="BY5" s="6"/>
      <c r="BZ5" s="6"/>
      <c r="CA5" s="6"/>
      <c r="CB5" s="6"/>
      <c r="CC5" s="6"/>
      <c r="CD5" s="6"/>
      <c r="CE5" s="6"/>
      <c r="CF5" s="6"/>
      <c r="CG5" s="6"/>
      <c r="CH5" s="6"/>
      <c r="CI5" s="6"/>
      <c r="CJ5" s="6"/>
      <c r="CK5" s="6"/>
      <c r="CL5" s="6"/>
      <c r="CM5" s="6"/>
      <c r="CN5" s="6"/>
      <c r="CO5" s="6"/>
      <c r="CP5" s="6"/>
      <c r="CQ5" s="6"/>
    </row>
    <row r="6" ht="18.75">
      <c r="A6" s="902" t="str">
        <f>'Приложение 3-2021'!A7:AY7</f>
        <v xml:space="preserve">Инвестиционная программа   Общества с ограниченной ответственностью «Новосибирская городская сетевая компания» на 2021 - 2025гг.</v>
      </c>
      <c r="B6" s="902"/>
      <c r="C6" s="902"/>
      <c r="D6" s="902"/>
      <c r="E6" s="902"/>
      <c r="F6" s="902"/>
      <c r="G6" s="902"/>
      <c r="H6" s="902"/>
      <c r="I6" s="902"/>
      <c r="J6" s="902"/>
      <c r="K6" s="902"/>
      <c r="L6" s="902"/>
      <c r="M6" s="902"/>
      <c r="N6" s="902"/>
      <c r="O6" s="902"/>
      <c r="P6" s="902"/>
      <c r="Q6" s="902"/>
      <c r="R6" s="902"/>
      <c r="S6" s="902"/>
      <c r="T6" s="902"/>
      <c r="U6" s="902"/>
      <c r="V6" s="902"/>
      <c r="W6" s="902"/>
      <c r="X6" s="902"/>
      <c r="Y6" s="902"/>
      <c r="Z6" s="902"/>
      <c r="AA6" s="902"/>
      <c r="AB6" s="902"/>
      <c r="AC6" s="902"/>
      <c r="AD6" s="902"/>
      <c r="AE6" s="902"/>
      <c r="AF6" s="902"/>
      <c r="AG6" s="902"/>
      <c r="AH6" s="902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</row>
    <row r="7" ht="18.75" customHeight="1">
      <c r="A7" s="903" t="s">
        <v>4</v>
      </c>
      <c r="B7" s="903"/>
      <c r="C7" s="903"/>
      <c r="D7" s="903"/>
      <c r="E7" s="903"/>
      <c r="F7" s="903"/>
      <c r="G7" s="903"/>
      <c r="H7" s="903"/>
      <c r="I7" s="903"/>
      <c r="J7" s="903"/>
      <c r="K7" s="903"/>
      <c r="L7" s="903"/>
      <c r="M7" s="903"/>
      <c r="N7" s="903"/>
      <c r="O7" s="903"/>
      <c r="P7" s="903"/>
      <c r="Q7" s="903"/>
      <c r="R7" s="903"/>
      <c r="S7" s="903"/>
      <c r="T7" s="903"/>
      <c r="U7" s="903"/>
      <c r="V7" s="903"/>
      <c r="W7" s="903"/>
      <c r="X7" s="903"/>
      <c r="Y7" s="903"/>
      <c r="Z7" s="903"/>
      <c r="AA7" s="903"/>
      <c r="AB7" s="903"/>
      <c r="AC7" s="903"/>
      <c r="AD7" s="903"/>
      <c r="AE7" s="903"/>
      <c r="AF7" s="903"/>
      <c r="AG7" s="903"/>
      <c r="AH7" s="903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</row>
    <row r="8" ht="18.75">
      <c r="A8" s="904"/>
      <c r="B8" s="904"/>
      <c r="C8" s="904"/>
      <c r="D8" s="904"/>
      <c r="E8" s="904"/>
      <c r="F8" s="904"/>
      <c r="G8" s="904"/>
      <c r="H8" s="904"/>
      <c r="I8" s="904"/>
      <c r="J8" s="904"/>
      <c r="K8" s="904"/>
      <c r="L8" s="904"/>
      <c r="M8" s="904"/>
      <c r="N8" s="904"/>
      <c r="O8" s="904"/>
      <c r="P8" s="904"/>
      <c r="Q8" s="904"/>
      <c r="R8" s="904"/>
      <c r="S8" s="904"/>
      <c r="T8" s="904"/>
      <c r="U8" s="904"/>
      <c r="V8" s="904"/>
      <c r="W8" s="904"/>
      <c r="X8" s="904"/>
      <c r="Y8" s="904"/>
      <c r="Z8" s="904"/>
      <c r="AA8" s="904"/>
      <c r="AB8" s="904"/>
      <c r="AC8" s="904"/>
      <c r="AD8" s="904"/>
      <c r="AE8" s="904"/>
      <c r="AF8" s="904"/>
      <c r="AG8" s="904"/>
      <c r="AH8" s="904"/>
      <c r="CQ8" s="11"/>
    </row>
    <row r="9" ht="18.75">
      <c r="A9" s="905" t="str">
        <f>'Приложение 3-2021'!A10:AY10</f>
        <v xml:space="preserve">Год раскрытия информации: 2024 год</v>
      </c>
      <c r="B9" s="905"/>
      <c r="C9" s="905"/>
      <c r="D9" s="905"/>
      <c r="E9" s="905"/>
      <c r="F9" s="905"/>
      <c r="G9" s="905"/>
      <c r="H9" s="905"/>
      <c r="I9" s="905"/>
      <c r="J9" s="905"/>
      <c r="K9" s="905"/>
      <c r="L9" s="905"/>
      <c r="M9" s="905"/>
      <c r="N9" s="905"/>
      <c r="O9" s="905"/>
      <c r="P9" s="905"/>
      <c r="Q9" s="905"/>
      <c r="R9" s="905"/>
      <c r="S9" s="905"/>
      <c r="T9" s="905"/>
      <c r="U9" s="905"/>
      <c r="V9" s="905"/>
      <c r="W9" s="905"/>
      <c r="X9" s="905"/>
      <c r="Y9" s="905"/>
      <c r="Z9" s="905"/>
      <c r="AA9" s="905"/>
      <c r="AB9" s="905"/>
      <c r="AC9" s="905"/>
      <c r="AD9" s="905"/>
      <c r="AE9" s="905"/>
      <c r="AF9" s="905"/>
      <c r="AG9" s="905"/>
      <c r="AH9" s="905"/>
      <c r="AI9" s="12"/>
      <c r="AJ9" s="12"/>
      <c r="AK9" s="12"/>
      <c r="AL9" s="12"/>
      <c r="AM9" s="12"/>
      <c r="AN9" s="12"/>
      <c r="AO9" s="12"/>
      <c r="AP9" s="12"/>
      <c r="AQ9" s="12"/>
      <c r="AR9" s="12"/>
      <c r="AS9" s="12"/>
      <c r="AT9" s="12"/>
      <c r="AU9" s="12"/>
      <c r="AV9" s="12"/>
      <c r="AW9" s="12"/>
      <c r="AX9" s="12"/>
      <c r="AY9" s="12"/>
      <c r="AZ9" s="12"/>
      <c r="BA9" s="12"/>
      <c r="BB9" s="12"/>
      <c r="BC9" s="12"/>
      <c r="BD9" s="12"/>
      <c r="BE9" s="12"/>
      <c r="BF9" s="12"/>
      <c r="BG9" s="12"/>
      <c r="BH9" s="12"/>
      <c r="BI9" s="12"/>
      <c r="BJ9" s="12"/>
      <c r="BK9" s="12"/>
      <c r="BL9" s="12"/>
      <c r="BM9" s="12"/>
      <c r="BN9" s="12"/>
      <c r="BO9" s="12"/>
      <c r="BP9" s="12"/>
      <c r="BQ9" s="12"/>
      <c r="BR9" s="12"/>
      <c r="BS9" s="12"/>
      <c r="BT9" s="12"/>
      <c r="BU9" s="12"/>
      <c r="BV9" s="12"/>
      <c r="BW9" s="12"/>
      <c r="BX9" s="12"/>
      <c r="BY9" s="12"/>
      <c r="BZ9" s="12"/>
      <c r="CA9" s="12"/>
      <c r="CB9" s="12"/>
      <c r="CC9" s="12"/>
      <c r="CD9" s="12"/>
      <c r="CE9" s="12"/>
      <c r="CF9" s="12"/>
      <c r="CG9" s="12"/>
      <c r="CH9" s="12"/>
      <c r="CI9" s="12"/>
      <c r="CJ9" s="12"/>
      <c r="CK9" s="12"/>
      <c r="CL9" s="12"/>
      <c r="CM9" s="12"/>
      <c r="CN9" s="12"/>
      <c r="CO9" s="12"/>
      <c r="CP9" s="12"/>
      <c r="CQ9" s="12"/>
    </row>
    <row r="10" ht="18.75">
      <c r="A10" s="900"/>
      <c r="B10" s="900"/>
      <c r="C10" s="900"/>
      <c r="D10" s="900"/>
      <c r="E10" s="900"/>
      <c r="F10" s="900"/>
      <c r="G10" s="900"/>
      <c r="H10" s="900"/>
      <c r="I10" s="900"/>
      <c r="J10" s="900"/>
      <c r="K10" s="900"/>
      <c r="L10" s="900"/>
      <c r="M10" s="900"/>
      <c r="N10" s="900"/>
      <c r="O10" s="900"/>
      <c r="P10" s="900"/>
      <c r="Q10" s="900"/>
      <c r="R10" s="900"/>
      <c r="S10" s="900"/>
      <c r="T10" s="900"/>
      <c r="U10" s="900"/>
      <c r="V10" s="900"/>
      <c r="W10" s="900"/>
      <c r="X10" s="900"/>
      <c r="Y10" s="900"/>
      <c r="Z10" s="900"/>
      <c r="AA10" s="900"/>
      <c r="AB10" s="900"/>
      <c r="AC10" s="900"/>
      <c r="AD10" s="900"/>
      <c r="AE10" s="900"/>
      <c r="AF10" s="900"/>
      <c r="AG10" s="900"/>
      <c r="AH10" s="900"/>
      <c r="AI10" s="5"/>
      <c r="AJ10" s="5"/>
      <c r="AK10" s="5"/>
      <c r="AL10" s="5"/>
      <c r="AM10" s="5"/>
      <c r="AN10" s="5"/>
      <c r="AO10" s="5"/>
      <c r="AP10" s="5"/>
      <c r="AQ10" s="5"/>
      <c r="AR10" s="5"/>
      <c r="AS10" s="5"/>
      <c r="AT10" s="5"/>
      <c r="AU10" s="5"/>
      <c r="AV10" s="5"/>
      <c r="AW10" s="5"/>
      <c r="AX10" s="5"/>
      <c r="AY10" s="5"/>
      <c r="AZ10" s="5"/>
      <c r="BA10" s="5"/>
      <c r="BB10" s="5"/>
      <c r="BC10" s="5"/>
      <c r="BD10" s="5"/>
      <c r="BE10" s="5"/>
      <c r="BF10" s="5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5"/>
      <c r="BY10" s="5"/>
      <c r="BZ10" s="5"/>
      <c r="CA10" s="5"/>
      <c r="CB10" s="5"/>
      <c r="CC10" s="5"/>
      <c r="CD10" s="5"/>
      <c r="CE10" s="5"/>
      <c r="CF10" s="5"/>
      <c r="CG10" s="5"/>
      <c r="CH10" s="5"/>
      <c r="CI10" s="5"/>
      <c r="CJ10" s="5"/>
      <c r="CK10" s="5"/>
      <c r="CL10" s="5"/>
      <c r="CM10" s="5"/>
      <c r="CN10" s="5"/>
      <c r="CO10" s="5"/>
      <c r="CP10" s="5"/>
      <c r="CQ10" s="5"/>
    </row>
    <row r="11" ht="18.75">
      <c r="A11" s="905" t="str">
        <f>'Приложение 3-2021'!A12:AY12</f>
        <v xml:space="preserve">Утвержденные плановые значения показателей приведены в соответствии с  Приказом Министерства жилищно-коммунального хозяйства и энергетики Новосибирской области от 20.10.2023 года № 170-НПА</v>
      </c>
      <c r="B11" s="905"/>
      <c r="C11" s="905"/>
      <c r="D11" s="905"/>
      <c r="E11" s="905"/>
      <c r="F11" s="905"/>
      <c r="G11" s="905"/>
      <c r="H11" s="905"/>
      <c r="I11" s="905"/>
      <c r="J11" s="905"/>
      <c r="K11" s="905"/>
      <c r="L11" s="905"/>
      <c r="M11" s="905"/>
      <c r="N11" s="905"/>
      <c r="O11" s="905"/>
      <c r="P11" s="905"/>
      <c r="Q11" s="905"/>
      <c r="R11" s="905"/>
      <c r="S11" s="905"/>
      <c r="T11" s="905"/>
      <c r="U11" s="905"/>
      <c r="V11" s="905"/>
      <c r="W11" s="905"/>
      <c r="X11" s="905"/>
      <c r="Y11" s="905"/>
      <c r="Z11" s="905"/>
      <c r="AA11" s="905"/>
      <c r="AB11" s="905"/>
      <c r="AC11" s="905"/>
      <c r="AD11" s="905"/>
      <c r="AE11" s="905"/>
      <c r="AF11" s="905"/>
      <c r="AG11" s="905"/>
      <c r="AH11" s="905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</row>
    <row r="12">
      <c r="A12" s="904" t="s">
        <v>5</v>
      </c>
      <c r="B12" s="904"/>
      <c r="C12" s="904"/>
      <c r="D12" s="904"/>
      <c r="E12" s="904"/>
      <c r="F12" s="904"/>
      <c r="G12" s="904"/>
      <c r="H12" s="904"/>
      <c r="I12" s="904"/>
      <c r="J12" s="904"/>
      <c r="K12" s="904"/>
      <c r="L12" s="904"/>
      <c r="M12" s="904"/>
      <c r="N12" s="904"/>
      <c r="O12" s="904"/>
      <c r="P12" s="904"/>
      <c r="Q12" s="904"/>
      <c r="R12" s="904"/>
      <c r="S12" s="904"/>
      <c r="T12" s="904"/>
      <c r="U12" s="904"/>
      <c r="V12" s="904"/>
      <c r="W12" s="904"/>
      <c r="X12" s="904"/>
      <c r="Y12" s="904"/>
      <c r="Z12" s="904"/>
      <c r="AA12" s="904"/>
      <c r="AB12" s="904"/>
      <c r="AC12" s="904"/>
      <c r="AD12" s="904"/>
      <c r="AE12" s="904"/>
      <c r="AF12" s="904"/>
      <c r="AG12" s="904"/>
      <c r="AH12" s="904"/>
    </row>
    <row r="13">
      <c r="CP13" s="14"/>
    </row>
    <row r="14" ht="63.75" customHeight="1">
      <c r="A14" s="906" t="s">
        <v>6</v>
      </c>
      <c r="B14" s="906" t="s">
        <v>7</v>
      </c>
      <c r="C14" s="906" t="s">
        <v>8</v>
      </c>
      <c r="D14" s="907" t="s">
        <v>9</v>
      </c>
      <c r="E14" s="907" t="s">
        <v>10</v>
      </c>
      <c r="F14" s="906" t="s">
        <v>11</v>
      </c>
      <c r="G14" s="906"/>
      <c r="H14" s="906" t="s">
        <v>12</v>
      </c>
      <c r="I14" s="906"/>
      <c r="J14" s="906"/>
      <c r="K14" s="906"/>
      <c r="L14" s="906"/>
      <c r="M14" s="906"/>
      <c r="N14" s="908" t="s">
        <v>13</v>
      </c>
      <c r="O14" s="911" t="s">
        <v>14</v>
      </c>
      <c r="P14" s="906" t="s">
        <v>15</v>
      </c>
      <c r="Q14" s="906"/>
      <c r="R14" s="906"/>
      <c r="S14" s="906"/>
      <c r="T14" s="906" t="s">
        <v>16</v>
      </c>
      <c r="U14" s="906"/>
      <c r="V14" s="914" t="s">
        <v>17</v>
      </c>
      <c r="W14" s="915"/>
      <c r="X14" s="916"/>
      <c r="Y14" s="906" t="s">
        <v>18</v>
      </c>
      <c r="Z14" s="906"/>
      <c r="AA14" s="906"/>
      <c r="AB14" s="906"/>
      <c r="AC14" s="906"/>
      <c r="AD14" s="906"/>
      <c r="AE14" s="906"/>
      <c r="AF14" s="906"/>
      <c r="AG14" s="906"/>
      <c r="AH14" s="906"/>
      <c r="AI14" s="906" t="s">
        <v>19</v>
      </c>
      <c r="AJ14" s="906"/>
      <c r="AK14" s="906"/>
      <c r="AL14" s="906"/>
      <c r="AM14" s="906"/>
      <c r="AN14" s="906"/>
      <c r="AO14" s="906"/>
      <c r="AP14" s="906"/>
      <c r="AQ14" s="906"/>
      <c r="AR14" s="906"/>
      <c r="AS14" s="906"/>
      <c r="AT14" s="906"/>
      <c r="AU14" s="906"/>
      <c r="AV14" s="906"/>
      <c r="AW14" s="906"/>
      <c r="AX14" s="906"/>
      <c r="AY14" s="906"/>
      <c r="AZ14" s="906"/>
      <c r="BA14" s="906"/>
      <c r="BB14" s="906"/>
      <c r="BC14" s="906"/>
      <c r="BD14" s="906"/>
      <c r="BE14" s="906"/>
      <c r="BF14" s="906"/>
      <c r="BG14" s="906"/>
      <c r="BH14" s="906"/>
      <c r="BI14" s="906"/>
      <c r="BJ14" s="906"/>
      <c r="BK14" s="906"/>
      <c r="BL14" s="906"/>
      <c r="BM14" s="906"/>
      <c r="BN14" s="906"/>
      <c r="BO14" s="906"/>
      <c r="BP14" s="906"/>
      <c r="BQ14" s="906"/>
      <c r="BR14" s="906"/>
      <c r="BS14" s="906"/>
      <c r="BT14" s="906"/>
      <c r="BU14" s="906"/>
      <c r="BV14" s="906"/>
      <c r="BW14" s="906"/>
      <c r="BX14" s="906"/>
      <c r="BY14" s="906"/>
      <c r="BZ14" s="906"/>
      <c r="CA14" s="906"/>
      <c r="CB14" s="906"/>
      <c r="CC14" s="906"/>
      <c r="CD14" s="906"/>
      <c r="CE14" s="906"/>
      <c r="CF14" s="906"/>
      <c r="CG14" s="906"/>
      <c r="CH14" s="906"/>
      <c r="CI14" s="906"/>
      <c r="CJ14" s="906"/>
      <c r="CK14" s="906"/>
      <c r="CL14" s="906"/>
      <c r="CM14" s="906"/>
      <c r="CN14" s="906"/>
      <c r="CO14" s="906"/>
      <c r="CP14" s="906"/>
      <c r="CQ14" s="911" t="s">
        <v>20</v>
      </c>
    </row>
    <row r="15" ht="85.5" customHeight="1">
      <c r="A15" s="906"/>
      <c r="B15" s="906"/>
      <c r="C15" s="906"/>
      <c r="D15" s="907"/>
      <c r="E15" s="907"/>
      <c r="F15" s="906"/>
      <c r="G15" s="906"/>
      <c r="H15" s="920" t="s">
        <v>21</v>
      </c>
      <c r="I15" s="921"/>
      <c r="J15" s="922"/>
      <c r="K15" s="917" t="s">
        <v>22</v>
      </c>
      <c r="L15" s="918"/>
      <c r="M15" s="919"/>
      <c r="N15" s="909"/>
      <c r="O15" s="912"/>
      <c r="P15" s="906" t="s">
        <v>21</v>
      </c>
      <c r="Q15" s="906"/>
      <c r="R15" s="906" t="s">
        <v>22</v>
      </c>
      <c r="S15" s="906"/>
      <c r="T15" s="906"/>
      <c r="U15" s="906"/>
      <c r="V15" s="917"/>
      <c r="W15" s="918"/>
      <c r="X15" s="919"/>
      <c r="Y15" s="920" t="s">
        <v>23</v>
      </c>
      <c r="Z15" s="921"/>
      <c r="AA15" s="921"/>
      <c r="AB15" s="921"/>
      <c r="AC15" s="922"/>
      <c r="AD15" s="906" t="s">
        <v>24</v>
      </c>
      <c r="AE15" s="906"/>
      <c r="AF15" s="906"/>
      <c r="AG15" s="906"/>
      <c r="AH15" s="906"/>
      <c r="AI15" s="920" t="s">
        <v>25</v>
      </c>
      <c r="AJ15" s="921"/>
      <c r="AK15" s="921"/>
      <c r="AL15" s="921"/>
      <c r="AM15" s="922"/>
      <c r="AN15" s="920" t="s">
        <v>26</v>
      </c>
      <c r="AO15" s="921"/>
      <c r="AP15" s="921"/>
      <c r="AQ15" s="921"/>
      <c r="AR15" s="922"/>
      <c r="AS15" s="920" t="s">
        <v>27</v>
      </c>
      <c r="AT15" s="921"/>
      <c r="AU15" s="921"/>
      <c r="AV15" s="921"/>
      <c r="AW15" s="922"/>
      <c r="AX15" s="920" t="s">
        <v>28</v>
      </c>
      <c r="AY15" s="921"/>
      <c r="AZ15" s="921"/>
      <c r="BA15" s="921"/>
      <c r="BB15" s="922"/>
      <c r="BC15" s="920" t="s">
        <v>29</v>
      </c>
      <c r="BD15" s="921"/>
      <c r="BE15" s="921"/>
      <c r="BF15" s="921"/>
      <c r="BG15" s="922"/>
      <c r="BH15" s="920" t="s">
        <v>24</v>
      </c>
      <c r="BI15" s="921"/>
      <c r="BJ15" s="921"/>
      <c r="BK15" s="921"/>
      <c r="BL15" s="922"/>
      <c r="BM15" s="920" t="s">
        <v>30</v>
      </c>
      <c r="BN15" s="921"/>
      <c r="BO15" s="921"/>
      <c r="BP15" s="921"/>
      <c r="BQ15" s="922"/>
      <c r="BR15" s="920" t="s">
        <v>31</v>
      </c>
      <c r="BS15" s="921"/>
      <c r="BT15" s="921"/>
      <c r="BU15" s="921"/>
      <c r="BV15" s="922"/>
      <c r="BW15" s="920" t="s">
        <v>32</v>
      </c>
      <c r="BX15" s="921"/>
      <c r="BY15" s="921"/>
      <c r="BZ15" s="921"/>
      <c r="CA15" s="922"/>
      <c r="CB15" s="920" t="s">
        <v>33</v>
      </c>
      <c r="CC15" s="921"/>
      <c r="CD15" s="921"/>
      <c r="CE15" s="921"/>
      <c r="CF15" s="922"/>
      <c r="CG15" s="920" t="s">
        <v>34</v>
      </c>
      <c r="CH15" s="921"/>
      <c r="CI15" s="921"/>
      <c r="CJ15" s="921"/>
      <c r="CK15" s="922"/>
      <c r="CL15" s="920" t="s">
        <v>35</v>
      </c>
      <c r="CM15" s="921"/>
      <c r="CN15" s="921"/>
      <c r="CO15" s="921"/>
      <c r="CP15" s="922"/>
      <c r="CQ15" s="912"/>
    </row>
    <row r="16" ht="104.25" customHeight="1">
      <c r="A16" s="906"/>
      <c r="B16" s="906"/>
      <c r="C16" s="906"/>
      <c r="D16" s="907"/>
      <c r="E16" s="907"/>
      <c r="F16" s="18" t="s">
        <v>36</v>
      </c>
      <c r="G16" s="19" t="s">
        <v>37</v>
      </c>
      <c r="H16" s="20" t="s">
        <v>38</v>
      </c>
      <c r="I16" s="20" t="s">
        <v>39</v>
      </c>
      <c r="J16" s="20" t="s">
        <v>40</v>
      </c>
      <c r="K16" s="20" t="s">
        <v>38</v>
      </c>
      <c r="L16" s="20" t="s">
        <v>39</v>
      </c>
      <c r="M16" s="20" t="s">
        <v>40</v>
      </c>
      <c r="N16" s="910"/>
      <c r="O16" s="913"/>
      <c r="P16" s="22" t="s">
        <v>41</v>
      </c>
      <c r="Q16" s="22" t="s">
        <v>42</v>
      </c>
      <c r="R16" s="22" t="s">
        <v>41</v>
      </c>
      <c r="S16" s="22" t="s">
        <v>42</v>
      </c>
      <c r="T16" s="23" t="s">
        <v>43</v>
      </c>
      <c r="U16" s="23" t="s">
        <v>37</v>
      </c>
      <c r="V16" s="15" t="s">
        <v>44</v>
      </c>
      <c r="W16" s="15" t="s">
        <v>45</v>
      </c>
      <c r="X16" s="15" t="s">
        <v>46</v>
      </c>
      <c r="Y16" s="15" t="s">
        <v>47</v>
      </c>
      <c r="Z16" s="15" t="s">
        <v>48</v>
      </c>
      <c r="AA16" s="15" t="s">
        <v>49</v>
      </c>
      <c r="AB16" s="17" t="s">
        <v>50</v>
      </c>
      <c r="AC16" s="17" t="s">
        <v>51</v>
      </c>
      <c r="AD16" s="15" t="s">
        <v>47</v>
      </c>
      <c r="AE16" s="15" t="s">
        <v>48</v>
      </c>
      <c r="AF16" s="15" t="s">
        <v>49</v>
      </c>
      <c r="AG16" s="17" t="s">
        <v>50</v>
      </c>
      <c r="AH16" s="17" t="s">
        <v>51</v>
      </c>
      <c r="AI16" s="15" t="s">
        <v>47</v>
      </c>
      <c r="AJ16" s="15" t="s">
        <v>48</v>
      </c>
      <c r="AK16" s="15" t="s">
        <v>49</v>
      </c>
      <c r="AL16" s="17" t="s">
        <v>50</v>
      </c>
      <c r="AM16" s="17" t="s">
        <v>51</v>
      </c>
      <c r="AN16" s="15" t="s">
        <v>47</v>
      </c>
      <c r="AO16" s="15" t="s">
        <v>48</v>
      </c>
      <c r="AP16" s="15" t="s">
        <v>49</v>
      </c>
      <c r="AQ16" s="17" t="s">
        <v>50</v>
      </c>
      <c r="AR16" s="17" t="s">
        <v>51</v>
      </c>
      <c r="AS16" s="15" t="s">
        <v>47</v>
      </c>
      <c r="AT16" s="15" t="s">
        <v>48</v>
      </c>
      <c r="AU16" s="15" t="s">
        <v>49</v>
      </c>
      <c r="AV16" s="17" t="s">
        <v>50</v>
      </c>
      <c r="AW16" s="17" t="s">
        <v>51</v>
      </c>
      <c r="AX16" s="15" t="s">
        <v>47</v>
      </c>
      <c r="AY16" s="15" t="s">
        <v>48</v>
      </c>
      <c r="AZ16" s="15" t="s">
        <v>49</v>
      </c>
      <c r="BA16" s="17" t="s">
        <v>50</v>
      </c>
      <c r="BB16" s="17" t="s">
        <v>51</v>
      </c>
      <c r="BC16" s="15" t="s">
        <v>47</v>
      </c>
      <c r="BD16" s="15" t="s">
        <v>48</v>
      </c>
      <c r="BE16" s="15" t="s">
        <v>49</v>
      </c>
      <c r="BF16" s="17" t="s">
        <v>50</v>
      </c>
      <c r="BG16" s="17" t="s">
        <v>51</v>
      </c>
      <c r="BH16" s="15" t="s">
        <v>47</v>
      </c>
      <c r="BI16" s="15" t="s">
        <v>48</v>
      </c>
      <c r="BJ16" s="15" t="s">
        <v>49</v>
      </c>
      <c r="BK16" s="17" t="s">
        <v>50</v>
      </c>
      <c r="BL16" s="17" t="s">
        <v>51</v>
      </c>
      <c r="BM16" s="15" t="s">
        <v>47</v>
      </c>
      <c r="BN16" s="15" t="s">
        <v>48</v>
      </c>
      <c r="BO16" s="15" t="s">
        <v>49</v>
      </c>
      <c r="BP16" s="17" t="s">
        <v>50</v>
      </c>
      <c r="BQ16" s="17" t="s">
        <v>51</v>
      </c>
      <c r="BR16" s="15" t="s">
        <v>47</v>
      </c>
      <c r="BS16" s="15" t="s">
        <v>48</v>
      </c>
      <c r="BT16" s="15" t="s">
        <v>49</v>
      </c>
      <c r="BU16" s="17" t="s">
        <v>50</v>
      </c>
      <c r="BV16" s="17" t="s">
        <v>51</v>
      </c>
      <c r="BW16" s="15" t="s">
        <v>47</v>
      </c>
      <c r="BX16" s="15" t="s">
        <v>48</v>
      </c>
      <c r="BY16" s="15" t="s">
        <v>49</v>
      </c>
      <c r="BZ16" s="17" t="s">
        <v>50</v>
      </c>
      <c r="CA16" s="17" t="s">
        <v>51</v>
      </c>
      <c r="CB16" s="15" t="s">
        <v>47</v>
      </c>
      <c r="CC16" s="15" t="s">
        <v>48</v>
      </c>
      <c r="CD16" s="15" t="s">
        <v>49</v>
      </c>
      <c r="CE16" s="17" t="s">
        <v>50</v>
      </c>
      <c r="CF16" s="17" t="s">
        <v>51</v>
      </c>
      <c r="CG16" s="15" t="s">
        <v>47</v>
      </c>
      <c r="CH16" s="15" t="s">
        <v>48</v>
      </c>
      <c r="CI16" s="15" t="s">
        <v>49</v>
      </c>
      <c r="CJ16" s="17" t="s">
        <v>50</v>
      </c>
      <c r="CK16" s="17" t="s">
        <v>51</v>
      </c>
      <c r="CL16" s="15" t="s">
        <v>47</v>
      </c>
      <c r="CM16" s="15" t="s">
        <v>48</v>
      </c>
      <c r="CN16" s="15" t="s">
        <v>49</v>
      </c>
      <c r="CO16" s="17" t="s">
        <v>50</v>
      </c>
      <c r="CP16" s="15" t="s">
        <v>51</v>
      </c>
      <c r="CQ16" s="913"/>
    </row>
    <row r="17" ht="19.5" customHeight="1">
      <c r="A17" s="15">
        <v>1</v>
      </c>
      <c r="B17" s="15">
        <v>2</v>
      </c>
      <c r="C17" s="15">
        <v>3</v>
      </c>
      <c r="D17" s="15">
        <v>4</v>
      </c>
      <c r="E17" s="15">
        <v>5</v>
      </c>
      <c r="F17" s="15">
        <v>6</v>
      </c>
      <c r="G17" s="15">
        <v>7</v>
      </c>
      <c r="H17" s="15">
        <v>8</v>
      </c>
      <c r="I17" s="15">
        <v>9</v>
      </c>
      <c r="J17" s="15">
        <v>10</v>
      </c>
      <c r="K17" s="15">
        <v>11</v>
      </c>
      <c r="L17" s="15">
        <v>12</v>
      </c>
      <c r="M17" s="15">
        <v>13</v>
      </c>
      <c r="N17" s="15">
        <v>14</v>
      </c>
      <c r="O17" s="15">
        <v>15</v>
      </c>
      <c r="P17" s="24" t="s">
        <v>52</v>
      </c>
      <c r="Q17" s="24" t="s">
        <v>53</v>
      </c>
      <c r="R17" s="24" t="s">
        <v>54</v>
      </c>
      <c r="S17" s="24" t="s">
        <v>55</v>
      </c>
      <c r="T17" s="15">
        <v>17</v>
      </c>
      <c r="U17" s="15">
        <v>18</v>
      </c>
      <c r="V17" s="15">
        <v>19</v>
      </c>
      <c r="W17" s="15">
        <v>20</v>
      </c>
      <c r="X17" s="15">
        <v>21</v>
      </c>
      <c r="Y17" s="15">
        <v>22</v>
      </c>
      <c r="Z17" s="15">
        <v>23</v>
      </c>
      <c r="AA17" s="15">
        <v>24</v>
      </c>
      <c r="AB17" s="15">
        <v>25</v>
      </c>
      <c r="AC17" s="15">
        <v>26</v>
      </c>
      <c r="AD17" s="15">
        <v>27</v>
      </c>
      <c r="AE17" s="15">
        <v>28</v>
      </c>
      <c r="AF17" s="15">
        <v>29</v>
      </c>
      <c r="AG17" s="15">
        <v>30</v>
      </c>
      <c r="AH17" s="15">
        <v>31</v>
      </c>
      <c r="AI17" s="24" t="s">
        <v>56</v>
      </c>
      <c r="AJ17" s="24" t="s">
        <v>57</v>
      </c>
      <c r="AK17" s="24" t="s">
        <v>58</v>
      </c>
      <c r="AL17" s="24" t="s">
        <v>59</v>
      </c>
      <c r="AM17" s="24" t="s">
        <v>60</v>
      </c>
      <c r="AN17" s="24" t="s">
        <v>61</v>
      </c>
      <c r="AO17" s="24" t="s">
        <v>62</v>
      </c>
      <c r="AP17" s="24" t="s">
        <v>63</v>
      </c>
      <c r="AQ17" s="24" t="s">
        <v>64</v>
      </c>
      <c r="AR17" s="24" t="s">
        <v>65</v>
      </c>
      <c r="AS17" s="24" t="s">
        <v>66</v>
      </c>
      <c r="AT17" s="24" t="s">
        <v>67</v>
      </c>
      <c r="AU17" s="24" t="s">
        <v>68</v>
      </c>
      <c r="AV17" s="24" t="s">
        <v>69</v>
      </c>
      <c r="AW17" s="24" t="s">
        <v>70</v>
      </c>
      <c r="AX17" s="24" t="s">
        <v>71</v>
      </c>
      <c r="AY17" s="24" t="s">
        <v>72</v>
      </c>
      <c r="AZ17" s="24" t="s">
        <v>73</v>
      </c>
      <c r="BA17" s="24" t="s">
        <v>74</v>
      </c>
      <c r="BB17" s="24" t="s">
        <v>75</v>
      </c>
      <c r="BC17" s="24" t="s">
        <v>76</v>
      </c>
      <c r="BD17" s="24" t="s">
        <v>77</v>
      </c>
      <c r="BE17" s="24" t="s">
        <v>78</v>
      </c>
      <c r="BF17" s="24" t="s">
        <v>79</v>
      </c>
      <c r="BG17" s="24" t="s">
        <v>80</v>
      </c>
      <c r="BH17" s="24" t="s">
        <v>81</v>
      </c>
      <c r="BI17" s="24" t="s">
        <v>82</v>
      </c>
      <c r="BJ17" s="24" t="s">
        <v>83</v>
      </c>
      <c r="BK17" s="24" t="s">
        <v>84</v>
      </c>
      <c r="BL17" s="24" t="s">
        <v>85</v>
      </c>
      <c r="BM17" s="24" t="s">
        <v>86</v>
      </c>
      <c r="BN17" s="24" t="s">
        <v>87</v>
      </c>
      <c r="BO17" s="24" t="s">
        <v>88</v>
      </c>
      <c r="BP17" s="24" t="s">
        <v>89</v>
      </c>
      <c r="BQ17" s="24" t="s">
        <v>90</v>
      </c>
      <c r="BR17" s="24" t="s">
        <v>91</v>
      </c>
      <c r="BS17" s="24" t="s">
        <v>92</v>
      </c>
      <c r="BT17" s="24" t="s">
        <v>93</v>
      </c>
      <c r="BU17" s="24" t="s">
        <v>94</v>
      </c>
      <c r="BV17" s="24" t="s">
        <v>95</v>
      </c>
      <c r="BW17" s="24" t="s">
        <v>96</v>
      </c>
      <c r="BX17" s="24" t="s">
        <v>97</v>
      </c>
      <c r="BY17" s="24" t="s">
        <v>98</v>
      </c>
      <c r="BZ17" s="24" t="s">
        <v>99</v>
      </c>
      <c r="CA17" s="24" t="s">
        <v>100</v>
      </c>
      <c r="CB17" s="24" t="s">
        <v>101</v>
      </c>
      <c r="CC17" s="24" t="s">
        <v>102</v>
      </c>
      <c r="CD17" s="24" t="s">
        <v>103</v>
      </c>
      <c r="CE17" s="24" t="s">
        <v>104</v>
      </c>
      <c r="CF17" s="24" t="s">
        <v>105</v>
      </c>
      <c r="CG17" s="15">
        <v>33</v>
      </c>
      <c r="CH17" s="15">
        <v>34</v>
      </c>
      <c r="CI17" s="15">
        <v>35</v>
      </c>
      <c r="CJ17" s="15">
        <v>36</v>
      </c>
      <c r="CK17" s="15">
        <v>37</v>
      </c>
      <c r="CL17" s="15">
        <v>38</v>
      </c>
      <c r="CM17" s="15">
        <v>39</v>
      </c>
      <c r="CN17" s="15">
        <v>40</v>
      </c>
      <c r="CO17" s="15">
        <v>41</v>
      </c>
      <c r="CP17" s="15">
        <v>42</v>
      </c>
      <c r="CQ17" s="15">
        <v>43</v>
      </c>
    </row>
    <row r="18" s="25" customFormat="1">
      <c r="A18" s="26" t="s">
        <v>106</v>
      </c>
      <c r="B18" s="27" t="s">
        <v>107</v>
      </c>
      <c r="C18" s="27" t="s">
        <v>108</v>
      </c>
      <c r="D18" s="28" t="s">
        <v>109</v>
      </c>
      <c r="E18" s="29" t="s">
        <v>109</v>
      </c>
      <c r="F18" s="29" t="s">
        <v>109</v>
      </c>
      <c r="G18" s="28" t="s">
        <v>109</v>
      </c>
      <c r="H18" s="30">
        <f>H25</f>
        <v>44.320480715999985</v>
      </c>
      <c r="I18" s="30">
        <f>I25</f>
        <v>44.320480715999985</v>
      </c>
      <c r="J18" s="28" t="s">
        <v>109</v>
      </c>
      <c r="K18" s="31">
        <f>K20+K24</f>
        <v>86.762955496000004</v>
      </c>
      <c r="L18" s="31">
        <f>L20+L24</f>
        <v>86.762955496000004</v>
      </c>
      <c r="M18" s="28" t="s">
        <v>109</v>
      </c>
      <c r="N18" s="28" t="s">
        <v>109</v>
      </c>
      <c r="O18" s="30">
        <f>O20+O24</f>
        <v>23.595292732000001</v>
      </c>
      <c r="P18" s="28" t="s">
        <v>109</v>
      </c>
      <c r="Q18" s="28" t="s">
        <v>109</v>
      </c>
      <c r="R18" s="28" t="s">
        <v>109</v>
      </c>
      <c r="S18" s="28" t="s">
        <v>109</v>
      </c>
      <c r="T18" s="30">
        <f>T25</f>
        <v>44.320480715999985</v>
      </c>
      <c r="U18" s="30">
        <f>U25</f>
        <v>86.762955496000004</v>
      </c>
      <c r="V18" s="30" t="s">
        <v>109</v>
      </c>
      <c r="W18" s="30">
        <f>W25</f>
        <v>22.060402964000001</v>
      </c>
      <c r="X18" s="30">
        <f>X25</f>
        <v>64.502877744000003</v>
      </c>
      <c r="Y18" s="30">
        <f>Y25</f>
        <v>18.425370000000001</v>
      </c>
      <c r="Z18" s="28" t="s">
        <v>109</v>
      </c>
      <c r="AA18" s="28" t="s">
        <v>109</v>
      </c>
      <c r="AB18" s="30">
        <f>AB25</f>
        <v>18.425370000000001</v>
      </c>
      <c r="AC18" s="28" t="s">
        <v>109</v>
      </c>
      <c r="AD18" s="31">
        <f>AD25</f>
        <v>19.760584979999997</v>
      </c>
      <c r="AE18" s="28" t="s">
        <v>109</v>
      </c>
      <c r="AF18" s="28" t="s">
        <v>109</v>
      </c>
      <c r="AG18" s="31">
        <f>AG25</f>
        <v>19.760584979999997</v>
      </c>
      <c r="AH18" s="28" t="s">
        <v>109</v>
      </c>
      <c r="AI18" s="30">
        <f>AI24</f>
        <v>1.159</v>
      </c>
      <c r="AJ18" s="28" t="s">
        <v>109</v>
      </c>
      <c r="AK18" s="28" t="s">
        <v>109</v>
      </c>
      <c r="AL18" s="30">
        <f>AL24</f>
        <v>1.159</v>
      </c>
      <c r="AM18" s="28" t="s">
        <v>109</v>
      </c>
      <c r="AN18" s="30">
        <f>AN24</f>
        <v>1.159</v>
      </c>
      <c r="AO18" s="28" t="s">
        <v>109</v>
      </c>
      <c r="AP18" s="28" t="s">
        <v>109</v>
      </c>
      <c r="AQ18" s="30">
        <f>AQ24</f>
        <v>1.159</v>
      </c>
      <c r="AR18" s="28" t="str">
        <f>AR25</f>
        <v>н/д</v>
      </c>
      <c r="AS18" s="30">
        <f>AS25</f>
        <v>2.6757077519999997</v>
      </c>
      <c r="AT18" s="28" t="s">
        <v>109</v>
      </c>
      <c r="AU18" s="28" t="s">
        <v>109</v>
      </c>
      <c r="AV18" s="30">
        <f>AV25</f>
        <v>2.6757077519999997</v>
      </c>
      <c r="AW18" s="28" t="s">
        <v>109</v>
      </c>
      <c r="AX18" s="30">
        <f>AX25</f>
        <v>2.6757077519999997</v>
      </c>
      <c r="AY18" s="28" t="s">
        <v>109</v>
      </c>
      <c r="AZ18" s="28" t="s">
        <v>109</v>
      </c>
      <c r="BA18" s="30">
        <f>BA25</f>
        <v>2.6757077519999997</v>
      </c>
      <c r="BB18" s="28" t="s">
        <v>109</v>
      </c>
      <c r="BC18" s="30">
        <f>BC25</f>
        <v>18.425370000000001</v>
      </c>
      <c r="BD18" s="28" t="s">
        <v>109</v>
      </c>
      <c r="BE18" s="28" t="s">
        <v>109</v>
      </c>
      <c r="BF18" s="30">
        <f>BF25</f>
        <v>18.425370000000001</v>
      </c>
      <c r="BG18" s="28" t="s">
        <v>109</v>
      </c>
      <c r="BH18" s="30">
        <f>BH25</f>
        <v>19.760584979999997</v>
      </c>
      <c r="BI18" s="28" t="s">
        <v>109</v>
      </c>
      <c r="BJ18" s="28" t="s">
        <v>109</v>
      </c>
      <c r="BK18" s="30">
        <f>BK25</f>
        <v>19.760584979999997</v>
      </c>
      <c r="BL18" s="28" t="s">
        <v>109</v>
      </c>
      <c r="BM18" s="31">
        <f>BM25</f>
        <v>13.792835063999998</v>
      </c>
      <c r="BN18" s="28" t="s">
        <v>109</v>
      </c>
      <c r="BO18" s="28" t="s">
        <v>109</v>
      </c>
      <c r="BP18" s="31">
        <f>BP25</f>
        <v>13.792835063999998</v>
      </c>
      <c r="BQ18" s="28" t="s">
        <v>109</v>
      </c>
      <c r="BR18" s="31">
        <f t="shared" ref="BR18:CA18" si="0">BR25</f>
        <v>13.792835063999998</v>
      </c>
      <c r="BS18" s="28" t="str">
        <f t="shared" si="0"/>
        <v>н/д</v>
      </c>
      <c r="BT18" s="28" t="str">
        <f t="shared" si="0"/>
        <v>н/д</v>
      </c>
      <c r="BU18" s="31">
        <f t="shared" si="0"/>
        <v>13.792835063999998</v>
      </c>
      <c r="BV18" s="28" t="str">
        <f t="shared" si="0"/>
        <v>н/д</v>
      </c>
      <c r="BW18" s="30">
        <f t="shared" si="0"/>
        <v>8.2675678999999995</v>
      </c>
      <c r="BX18" s="28" t="str">
        <f t="shared" si="0"/>
        <v>н/д</v>
      </c>
      <c r="BY18" s="28" t="str">
        <f t="shared" si="0"/>
        <v>н/д</v>
      </c>
      <c r="BZ18" s="30">
        <f t="shared" si="0"/>
        <v>8.2675678999999995</v>
      </c>
      <c r="CA18" s="28" t="str">
        <f t="shared" si="0"/>
        <v>н/д</v>
      </c>
      <c r="CB18" s="31">
        <f>CB20+CB24</f>
        <v>50.710042680000001</v>
      </c>
      <c r="CC18" s="28" t="s">
        <v>109</v>
      </c>
      <c r="CD18" s="28" t="s">
        <v>109</v>
      </c>
      <c r="CE18" s="30">
        <f>CB18</f>
        <v>50.710042680000001</v>
      </c>
      <c r="CF18" s="28" t="s">
        <v>109</v>
      </c>
      <c r="CG18" s="31">
        <f>CG20+CG24</f>
        <v>44.320480715999985</v>
      </c>
      <c r="CH18" s="28" t="s">
        <v>109</v>
      </c>
      <c r="CI18" s="28" t="s">
        <v>109</v>
      </c>
      <c r="CJ18" s="31">
        <f>CJ20+CJ24</f>
        <v>44.320480715999985</v>
      </c>
      <c r="CK18" s="28" t="s">
        <v>109</v>
      </c>
      <c r="CL18" s="31">
        <f>CL20+CL24</f>
        <v>86.762955496000004</v>
      </c>
      <c r="CM18" s="28" t="s">
        <v>109</v>
      </c>
      <c r="CN18" s="28" t="s">
        <v>109</v>
      </c>
      <c r="CO18" s="31">
        <f>CO20+CO24</f>
        <v>86.762955496000004</v>
      </c>
      <c r="CP18" s="28" t="s">
        <v>109</v>
      </c>
      <c r="CQ18" s="32" t="s">
        <v>109</v>
      </c>
    </row>
    <row r="19" s="25" customFormat="1" ht="15.75" hidden="1" customHeight="1">
      <c r="A19" s="33" t="s">
        <v>110</v>
      </c>
      <c r="B19" s="34" t="s">
        <v>111</v>
      </c>
      <c r="C19" s="34" t="s">
        <v>108</v>
      </c>
      <c r="D19" s="35"/>
      <c r="E19" s="36"/>
      <c r="F19" s="36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7"/>
      <c r="U19" s="35"/>
      <c r="V19" s="37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5"/>
      <c r="AH19" s="35"/>
      <c r="AI19" s="35"/>
      <c r="AJ19" s="35"/>
      <c r="AK19" s="35"/>
      <c r="AL19" s="35"/>
      <c r="AM19" s="35"/>
      <c r="AN19" s="35"/>
      <c r="AO19" s="35"/>
      <c r="AP19" s="35"/>
      <c r="AQ19" s="35"/>
      <c r="AR19" s="35"/>
      <c r="AS19" s="35"/>
      <c r="AT19" s="35"/>
      <c r="AU19" s="35"/>
      <c r="AV19" s="35"/>
      <c r="AW19" s="35"/>
      <c r="AX19" s="35"/>
      <c r="AY19" s="35"/>
      <c r="AZ19" s="35"/>
      <c r="BA19" s="35"/>
      <c r="BB19" s="35"/>
      <c r="BC19" s="35"/>
      <c r="BD19" s="35"/>
      <c r="BE19" s="35"/>
      <c r="BF19" s="35"/>
      <c r="BG19" s="35"/>
      <c r="BH19" s="35"/>
      <c r="BI19" s="35"/>
      <c r="BJ19" s="35"/>
      <c r="BK19" s="35"/>
      <c r="BL19" s="35"/>
      <c r="BM19" s="35"/>
      <c r="BN19" s="35"/>
      <c r="BO19" s="35"/>
      <c r="BP19" s="35"/>
      <c r="BQ19" s="35"/>
      <c r="BR19" s="35"/>
      <c r="BS19" s="35"/>
      <c r="BT19" s="35"/>
      <c r="BU19" s="35"/>
      <c r="BV19" s="35"/>
      <c r="BW19" s="35"/>
      <c r="BX19" s="35"/>
      <c r="BY19" s="35"/>
      <c r="BZ19" s="35"/>
      <c r="CA19" s="35"/>
      <c r="CB19" s="35"/>
      <c r="CC19" s="35"/>
      <c r="CD19" s="35"/>
      <c r="CE19" s="35"/>
      <c r="CF19" s="35"/>
      <c r="CG19" s="35"/>
      <c r="CH19" s="35"/>
      <c r="CI19" s="35"/>
      <c r="CJ19" s="35"/>
      <c r="CK19" s="35"/>
      <c r="CL19" s="35"/>
      <c r="CM19" s="35"/>
      <c r="CN19" s="35"/>
      <c r="CO19" s="35"/>
      <c r="CP19" s="35"/>
      <c r="CQ19" s="38"/>
    </row>
    <row r="20" s="25" customFormat="1" ht="31.5">
      <c r="A20" s="39" t="s">
        <v>112</v>
      </c>
      <c r="B20" s="40" t="s">
        <v>113</v>
      </c>
      <c r="C20" s="40" t="s">
        <v>108</v>
      </c>
      <c r="D20" s="41" t="s">
        <v>109</v>
      </c>
      <c r="E20" s="42" t="s">
        <v>109</v>
      </c>
      <c r="F20" s="42" t="s">
        <v>109</v>
      </c>
      <c r="G20" s="41" t="s">
        <v>109</v>
      </c>
      <c r="H20" s="43">
        <f>H46</f>
        <v>43.161480715999986</v>
      </c>
      <c r="I20" s="43">
        <f>I46</f>
        <v>43.161480715999986</v>
      </c>
      <c r="J20" s="41" t="s">
        <v>109</v>
      </c>
      <c r="K20" s="43">
        <f>K46</f>
        <v>58.873026496000008</v>
      </c>
      <c r="L20" s="43">
        <f>L46</f>
        <v>58.873026496000008</v>
      </c>
      <c r="M20" s="41" t="s">
        <v>109</v>
      </c>
      <c r="N20" s="41" t="s">
        <v>109</v>
      </c>
      <c r="O20" s="44">
        <f>O48</f>
        <v>22.436292732000002</v>
      </c>
      <c r="P20" s="41" t="s">
        <v>109</v>
      </c>
      <c r="Q20" s="41" t="s">
        <v>109</v>
      </c>
      <c r="R20" s="41" t="s">
        <v>109</v>
      </c>
      <c r="S20" s="41" t="s">
        <v>109</v>
      </c>
      <c r="T20" s="44">
        <f>T46</f>
        <v>43.161480715999986</v>
      </c>
      <c r="U20" s="43">
        <f>U46</f>
        <v>58.873026496000008</v>
      </c>
      <c r="V20" s="44" t="s">
        <v>109</v>
      </c>
      <c r="W20" s="43">
        <f>W46</f>
        <v>22.060402964000001</v>
      </c>
      <c r="X20" s="43">
        <f>X46</f>
        <v>37.771948743999999</v>
      </c>
      <c r="Y20" s="43">
        <f>Y46</f>
        <v>18.425370000000001</v>
      </c>
      <c r="Z20" s="41" t="s">
        <v>109</v>
      </c>
      <c r="AA20" s="41" t="s">
        <v>109</v>
      </c>
      <c r="AB20" s="43">
        <f>AB46</f>
        <v>18.425370000000001</v>
      </c>
      <c r="AC20" s="41" t="s">
        <v>109</v>
      </c>
      <c r="AD20" s="43">
        <f>AD46</f>
        <v>19.760584979999997</v>
      </c>
      <c r="AE20" s="41" t="s">
        <v>109</v>
      </c>
      <c r="AF20" s="41" t="s">
        <v>109</v>
      </c>
      <c r="AG20" s="43">
        <f>AG46</f>
        <v>19.760584979999997</v>
      </c>
      <c r="AH20" s="41" t="s">
        <v>109</v>
      </c>
      <c r="AI20" s="41" t="s">
        <v>109</v>
      </c>
      <c r="AJ20" s="41" t="s">
        <v>109</v>
      </c>
      <c r="AK20" s="41" t="s">
        <v>109</v>
      </c>
      <c r="AL20" s="41" t="s">
        <v>109</v>
      </c>
      <c r="AM20" s="41" t="s">
        <v>109</v>
      </c>
      <c r="AN20" s="41" t="str">
        <f t="shared" ref="AN20:AN47" si="1">AI20</f>
        <v>н/д</v>
      </c>
      <c r="AO20" s="41" t="s">
        <v>109</v>
      </c>
      <c r="AP20" s="41" t="s">
        <v>109</v>
      </c>
      <c r="AQ20" s="41" t="str">
        <f t="shared" ref="AQ20:AQ45" si="2">AN20</f>
        <v>н/д</v>
      </c>
      <c r="AR20" s="41" t="s">
        <v>109</v>
      </c>
      <c r="AS20" s="43">
        <f>AS25</f>
        <v>2.6757077519999997</v>
      </c>
      <c r="AT20" s="41" t="s">
        <v>109</v>
      </c>
      <c r="AU20" s="41" t="s">
        <v>109</v>
      </c>
      <c r="AV20" s="43">
        <f>AV25</f>
        <v>2.6757077519999997</v>
      </c>
      <c r="AW20" s="41" t="s">
        <v>109</v>
      </c>
      <c r="AX20" s="43">
        <f>AX25</f>
        <v>2.6757077519999997</v>
      </c>
      <c r="AY20" s="41" t="s">
        <v>109</v>
      </c>
      <c r="AZ20" s="41" t="s">
        <v>109</v>
      </c>
      <c r="BA20" s="43">
        <f>BA25</f>
        <v>2.6757077519999997</v>
      </c>
      <c r="BB20" s="41" t="s">
        <v>109</v>
      </c>
      <c r="BC20" s="43">
        <f>BC46</f>
        <v>18.425370000000001</v>
      </c>
      <c r="BD20" s="41" t="s">
        <v>109</v>
      </c>
      <c r="BE20" s="41" t="s">
        <v>109</v>
      </c>
      <c r="BF20" s="43">
        <f>BF46</f>
        <v>18.425370000000001</v>
      </c>
      <c r="BG20" s="41" t="s">
        <v>109</v>
      </c>
      <c r="BH20" s="43">
        <f>BH46</f>
        <v>19.760584979999997</v>
      </c>
      <c r="BI20" s="41" t="s">
        <v>109</v>
      </c>
      <c r="BJ20" s="41" t="s">
        <v>109</v>
      </c>
      <c r="BK20" s="43">
        <f>BK46</f>
        <v>19.760584979999997</v>
      </c>
      <c r="BL20" s="41" t="s">
        <v>109</v>
      </c>
      <c r="BM20" s="43">
        <f>BM46</f>
        <v>13.792835063999998</v>
      </c>
      <c r="BN20" s="41" t="s">
        <v>109</v>
      </c>
      <c r="BO20" s="41" t="s">
        <v>109</v>
      </c>
      <c r="BP20" s="43">
        <f>BP46</f>
        <v>13.792835063999998</v>
      </c>
      <c r="BQ20" s="41" t="s">
        <v>109</v>
      </c>
      <c r="BR20" s="43">
        <f>BR46</f>
        <v>13.792835063999998</v>
      </c>
      <c r="BS20" s="41" t="str">
        <f>BS24</f>
        <v>н/д</v>
      </c>
      <c r="BT20" s="41" t="str">
        <f>BT24</f>
        <v>н/д</v>
      </c>
      <c r="BU20" s="43">
        <f>BU46</f>
        <v>13.792835063999998</v>
      </c>
      <c r="BV20" s="41" t="str">
        <f>BV24</f>
        <v>н/д</v>
      </c>
      <c r="BW20" s="43">
        <f>BW46</f>
        <v>8.2675678999999995</v>
      </c>
      <c r="BX20" s="41" t="s">
        <v>109</v>
      </c>
      <c r="BY20" s="41" t="s">
        <v>109</v>
      </c>
      <c r="BZ20" s="43">
        <f>BZ46</f>
        <v>8.2675678999999995</v>
      </c>
      <c r="CA20" s="41" t="s">
        <v>109</v>
      </c>
      <c r="CB20" s="43">
        <f>CB46</f>
        <v>23.979113679999998</v>
      </c>
      <c r="CC20" s="41" t="s">
        <v>109</v>
      </c>
      <c r="CD20" s="41" t="s">
        <v>109</v>
      </c>
      <c r="CE20" s="43">
        <f t="shared" ref="CE20:CE47" si="3">CB20</f>
        <v>23.979113679999998</v>
      </c>
      <c r="CF20" s="41" t="s">
        <v>109</v>
      </c>
      <c r="CG20" s="43">
        <f>CG46</f>
        <v>43.161480715999986</v>
      </c>
      <c r="CH20" s="41" t="s">
        <v>109</v>
      </c>
      <c r="CI20" s="41" t="s">
        <v>109</v>
      </c>
      <c r="CJ20" s="43">
        <f>CJ46</f>
        <v>43.161480715999986</v>
      </c>
      <c r="CK20" s="41" t="s">
        <v>109</v>
      </c>
      <c r="CL20" s="43">
        <f>CL46</f>
        <v>58.873026496000008</v>
      </c>
      <c r="CM20" s="41" t="str">
        <f>CM46</f>
        <v>н/д</v>
      </c>
      <c r="CN20" s="41" t="str">
        <f>CN46</f>
        <v>н/д</v>
      </c>
      <c r="CO20" s="43">
        <f>CO46</f>
        <v>58.873026496000008</v>
      </c>
      <c r="CP20" s="41" t="s">
        <v>109</v>
      </c>
      <c r="CQ20" s="45" t="s">
        <v>109</v>
      </c>
    </row>
    <row r="21" s="25" customFormat="1" ht="47.25" hidden="1" customHeight="1">
      <c r="A21" s="39" t="s">
        <v>114</v>
      </c>
      <c r="B21" s="46" t="s">
        <v>115</v>
      </c>
      <c r="C21" s="40" t="s">
        <v>108</v>
      </c>
      <c r="D21" s="41" t="s">
        <v>109</v>
      </c>
      <c r="E21" s="42">
        <v>0</v>
      </c>
      <c r="F21" s="42">
        <v>0</v>
      </c>
      <c r="G21" s="41">
        <v>0</v>
      </c>
      <c r="H21" s="43">
        <v>0</v>
      </c>
      <c r="I21" s="43">
        <v>0</v>
      </c>
      <c r="J21" s="41">
        <v>0</v>
      </c>
      <c r="K21" s="43">
        <v>0</v>
      </c>
      <c r="L21" s="43">
        <v>0</v>
      </c>
      <c r="M21" s="41">
        <v>0</v>
      </c>
      <c r="N21" s="41" t="s">
        <v>109</v>
      </c>
      <c r="O21" s="44">
        <v>0</v>
      </c>
      <c r="P21" s="41" t="s">
        <v>109</v>
      </c>
      <c r="Q21" s="41" t="s">
        <v>109</v>
      </c>
      <c r="R21" s="41" t="s">
        <v>109</v>
      </c>
      <c r="S21" s="41" t="s">
        <v>109</v>
      </c>
      <c r="T21" s="44">
        <v>0</v>
      </c>
      <c r="U21" s="43">
        <v>0</v>
      </c>
      <c r="V21" s="44">
        <v>0</v>
      </c>
      <c r="W21" s="43">
        <v>0</v>
      </c>
      <c r="X21" s="43">
        <v>0</v>
      </c>
      <c r="Y21" s="43">
        <v>0</v>
      </c>
      <c r="Z21" s="41" t="s">
        <v>109</v>
      </c>
      <c r="AA21" s="41" t="s">
        <v>109</v>
      </c>
      <c r="AB21" s="43">
        <v>0</v>
      </c>
      <c r="AC21" s="41" t="s">
        <v>109</v>
      </c>
      <c r="AD21" s="43">
        <v>0</v>
      </c>
      <c r="AE21" s="41" t="s">
        <v>109</v>
      </c>
      <c r="AF21" s="41" t="s">
        <v>109</v>
      </c>
      <c r="AG21" s="43">
        <v>0</v>
      </c>
      <c r="AH21" s="41" t="s">
        <v>109</v>
      </c>
      <c r="AI21" s="41">
        <f t="shared" ref="AI21:AI45" si="4">AL21</f>
        <v>0</v>
      </c>
      <c r="AJ21" s="41">
        <v>0</v>
      </c>
      <c r="AK21" s="41">
        <v>0</v>
      </c>
      <c r="AL21" s="41">
        <f t="shared" ref="AL21:AL45" si="5">AG21</f>
        <v>0</v>
      </c>
      <c r="AM21" s="41" t="s">
        <v>109</v>
      </c>
      <c r="AN21" s="41">
        <f t="shared" si="1"/>
        <v>0</v>
      </c>
      <c r="AO21" s="41">
        <v>0</v>
      </c>
      <c r="AP21" s="41">
        <v>0</v>
      </c>
      <c r="AQ21" s="41">
        <f t="shared" si="2"/>
        <v>0</v>
      </c>
      <c r="AR21" s="41">
        <v>0</v>
      </c>
      <c r="AS21" s="43">
        <v>0</v>
      </c>
      <c r="AT21" s="41">
        <v>0</v>
      </c>
      <c r="AU21" s="41">
        <v>0</v>
      </c>
      <c r="AV21" s="43">
        <v>0</v>
      </c>
      <c r="AW21" s="41">
        <v>0</v>
      </c>
      <c r="AX21" s="43">
        <v>0</v>
      </c>
      <c r="AY21" s="41">
        <v>0</v>
      </c>
      <c r="AZ21" s="41">
        <v>0</v>
      </c>
      <c r="BA21" s="43">
        <v>0</v>
      </c>
      <c r="BB21" s="41">
        <v>0</v>
      </c>
      <c r="BC21" s="43">
        <v>0</v>
      </c>
      <c r="BD21" s="41" t="s">
        <v>109</v>
      </c>
      <c r="BE21" s="41" t="s">
        <v>109</v>
      </c>
      <c r="BF21" s="43">
        <v>0</v>
      </c>
      <c r="BG21" s="41" t="s">
        <v>109</v>
      </c>
      <c r="BH21" s="43">
        <v>0</v>
      </c>
      <c r="BI21" s="41">
        <v>0</v>
      </c>
      <c r="BJ21" s="41">
        <v>0</v>
      </c>
      <c r="BK21" s="43">
        <v>0</v>
      </c>
      <c r="BL21" s="41">
        <v>0</v>
      </c>
      <c r="BM21" s="43">
        <v>0</v>
      </c>
      <c r="BN21" s="41" t="s">
        <v>109</v>
      </c>
      <c r="BO21" s="41" t="s">
        <v>109</v>
      </c>
      <c r="BP21" s="43">
        <v>0</v>
      </c>
      <c r="BQ21" s="41" t="s">
        <v>109</v>
      </c>
      <c r="BR21" s="43">
        <v>0</v>
      </c>
      <c r="BS21" s="41" t="s">
        <v>109</v>
      </c>
      <c r="BT21" s="41" t="s">
        <v>109</v>
      </c>
      <c r="BU21" s="43">
        <v>0</v>
      </c>
      <c r="BV21" s="41" t="s">
        <v>109</v>
      </c>
      <c r="BW21" s="43">
        <v>0</v>
      </c>
      <c r="BX21" s="41">
        <v>0</v>
      </c>
      <c r="BY21" s="41">
        <v>0</v>
      </c>
      <c r="BZ21" s="43">
        <v>0</v>
      </c>
      <c r="CA21" s="41">
        <v>0</v>
      </c>
      <c r="CB21" s="43">
        <v>0</v>
      </c>
      <c r="CC21" s="41">
        <v>0</v>
      </c>
      <c r="CD21" s="41">
        <v>0</v>
      </c>
      <c r="CE21" s="43">
        <f t="shared" si="3"/>
        <v>0</v>
      </c>
      <c r="CF21" s="41">
        <v>0</v>
      </c>
      <c r="CG21" s="43">
        <v>0</v>
      </c>
      <c r="CH21" s="41">
        <v>0</v>
      </c>
      <c r="CI21" s="41">
        <v>0</v>
      </c>
      <c r="CJ21" s="43">
        <v>0</v>
      </c>
      <c r="CK21" s="41">
        <v>0</v>
      </c>
      <c r="CL21" s="43">
        <v>0</v>
      </c>
      <c r="CM21" s="41">
        <v>0</v>
      </c>
      <c r="CN21" s="41">
        <v>0</v>
      </c>
      <c r="CO21" s="43">
        <v>0</v>
      </c>
      <c r="CP21" s="41">
        <v>0</v>
      </c>
      <c r="CQ21" s="45"/>
    </row>
    <row r="22" s="25" customFormat="1" ht="31.5" hidden="1" customHeight="1">
      <c r="A22" s="39" t="s">
        <v>116</v>
      </c>
      <c r="B22" s="40" t="s">
        <v>117</v>
      </c>
      <c r="C22" s="40" t="s">
        <v>108</v>
      </c>
      <c r="D22" s="41" t="s">
        <v>109</v>
      </c>
      <c r="E22" s="42">
        <v>0</v>
      </c>
      <c r="F22" s="42">
        <v>0</v>
      </c>
      <c r="G22" s="41">
        <v>0</v>
      </c>
      <c r="H22" s="43">
        <v>0</v>
      </c>
      <c r="I22" s="43">
        <v>0</v>
      </c>
      <c r="J22" s="41">
        <v>0</v>
      </c>
      <c r="K22" s="43">
        <v>0</v>
      </c>
      <c r="L22" s="43">
        <v>0</v>
      </c>
      <c r="M22" s="41">
        <v>0</v>
      </c>
      <c r="N22" s="41" t="s">
        <v>109</v>
      </c>
      <c r="O22" s="44">
        <v>0</v>
      </c>
      <c r="P22" s="41" t="s">
        <v>109</v>
      </c>
      <c r="Q22" s="41" t="s">
        <v>109</v>
      </c>
      <c r="R22" s="41" t="s">
        <v>109</v>
      </c>
      <c r="S22" s="41" t="s">
        <v>109</v>
      </c>
      <c r="T22" s="44">
        <v>0</v>
      </c>
      <c r="U22" s="43">
        <v>0</v>
      </c>
      <c r="V22" s="44">
        <v>0</v>
      </c>
      <c r="W22" s="43">
        <v>0</v>
      </c>
      <c r="X22" s="43">
        <v>0</v>
      </c>
      <c r="Y22" s="43">
        <v>0</v>
      </c>
      <c r="Z22" s="41" t="s">
        <v>109</v>
      </c>
      <c r="AA22" s="41" t="s">
        <v>109</v>
      </c>
      <c r="AB22" s="43">
        <v>0</v>
      </c>
      <c r="AC22" s="41" t="s">
        <v>109</v>
      </c>
      <c r="AD22" s="43">
        <v>0</v>
      </c>
      <c r="AE22" s="41" t="s">
        <v>109</v>
      </c>
      <c r="AF22" s="41" t="s">
        <v>109</v>
      </c>
      <c r="AG22" s="43">
        <v>0</v>
      </c>
      <c r="AH22" s="41" t="s">
        <v>109</v>
      </c>
      <c r="AI22" s="41">
        <f t="shared" si="4"/>
        <v>0</v>
      </c>
      <c r="AJ22" s="41">
        <v>0</v>
      </c>
      <c r="AK22" s="41">
        <v>0</v>
      </c>
      <c r="AL22" s="41">
        <f t="shared" si="5"/>
        <v>0</v>
      </c>
      <c r="AM22" s="41" t="s">
        <v>109</v>
      </c>
      <c r="AN22" s="41">
        <f t="shared" si="1"/>
        <v>0</v>
      </c>
      <c r="AO22" s="41">
        <v>0</v>
      </c>
      <c r="AP22" s="41">
        <v>0</v>
      </c>
      <c r="AQ22" s="41">
        <f t="shared" si="2"/>
        <v>0</v>
      </c>
      <c r="AR22" s="41">
        <v>0</v>
      </c>
      <c r="AS22" s="43">
        <v>0</v>
      </c>
      <c r="AT22" s="41">
        <v>0</v>
      </c>
      <c r="AU22" s="41">
        <v>0</v>
      </c>
      <c r="AV22" s="43">
        <v>0</v>
      </c>
      <c r="AW22" s="41">
        <v>0</v>
      </c>
      <c r="AX22" s="43">
        <v>0</v>
      </c>
      <c r="AY22" s="41">
        <v>0</v>
      </c>
      <c r="AZ22" s="41">
        <v>0</v>
      </c>
      <c r="BA22" s="43">
        <v>0</v>
      </c>
      <c r="BB22" s="41">
        <v>0</v>
      </c>
      <c r="BC22" s="43">
        <v>0</v>
      </c>
      <c r="BD22" s="41" t="s">
        <v>109</v>
      </c>
      <c r="BE22" s="41" t="s">
        <v>109</v>
      </c>
      <c r="BF22" s="43">
        <v>0</v>
      </c>
      <c r="BG22" s="41" t="s">
        <v>109</v>
      </c>
      <c r="BH22" s="43">
        <v>0</v>
      </c>
      <c r="BI22" s="41">
        <v>0</v>
      </c>
      <c r="BJ22" s="41">
        <v>0</v>
      </c>
      <c r="BK22" s="43">
        <v>0</v>
      </c>
      <c r="BL22" s="41">
        <v>0</v>
      </c>
      <c r="BM22" s="43">
        <v>0</v>
      </c>
      <c r="BN22" s="41" t="s">
        <v>109</v>
      </c>
      <c r="BO22" s="41" t="s">
        <v>109</v>
      </c>
      <c r="BP22" s="43">
        <v>0</v>
      </c>
      <c r="BQ22" s="41" t="s">
        <v>109</v>
      </c>
      <c r="BR22" s="43">
        <v>0</v>
      </c>
      <c r="BS22" s="41" t="s">
        <v>109</v>
      </c>
      <c r="BT22" s="41" t="s">
        <v>109</v>
      </c>
      <c r="BU22" s="43">
        <v>0</v>
      </c>
      <c r="BV22" s="41" t="s">
        <v>109</v>
      </c>
      <c r="BW22" s="43">
        <v>0</v>
      </c>
      <c r="BX22" s="41">
        <v>0</v>
      </c>
      <c r="BY22" s="41">
        <v>0</v>
      </c>
      <c r="BZ22" s="43">
        <v>0</v>
      </c>
      <c r="CA22" s="41">
        <v>0</v>
      </c>
      <c r="CB22" s="43">
        <v>0</v>
      </c>
      <c r="CC22" s="41">
        <v>0</v>
      </c>
      <c r="CD22" s="41">
        <v>0</v>
      </c>
      <c r="CE22" s="43">
        <f t="shared" si="3"/>
        <v>0</v>
      </c>
      <c r="CF22" s="41">
        <v>0</v>
      </c>
      <c r="CG22" s="43">
        <v>0</v>
      </c>
      <c r="CH22" s="41">
        <v>0</v>
      </c>
      <c r="CI22" s="41">
        <v>0</v>
      </c>
      <c r="CJ22" s="43">
        <v>0</v>
      </c>
      <c r="CK22" s="41">
        <v>0</v>
      </c>
      <c r="CL22" s="43">
        <v>0</v>
      </c>
      <c r="CM22" s="41">
        <v>0</v>
      </c>
      <c r="CN22" s="41">
        <v>0</v>
      </c>
      <c r="CO22" s="43">
        <v>0</v>
      </c>
      <c r="CP22" s="41">
        <v>0</v>
      </c>
      <c r="CQ22" s="45"/>
    </row>
    <row r="23" s="25" customFormat="1" ht="31.5" hidden="1" customHeight="1">
      <c r="A23" s="39" t="s">
        <v>118</v>
      </c>
      <c r="B23" s="40" t="s">
        <v>119</v>
      </c>
      <c r="C23" s="40" t="s">
        <v>108</v>
      </c>
      <c r="D23" s="41" t="s">
        <v>109</v>
      </c>
      <c r="E23" s="42">
        <v>0</v>
      </c>
      <c r="F23" s="42">
        <v>0</v>
      </c>
      <c r="G23" s="41">
        <v>0</v>
      </c>
      <c r="H23" s="43">
        <v>0</v>
      </c>
      <c r="I23" s="43">
        <v>0</v>
      </c>
      <c r="J23" s="41">
        <v>0</v>
      </c>
      <c r="K23" s="43">
        <v>0</v>
      </c>
      <c r="L23" s="43">
        <v>0</v>
      </c>
      <c r="M23" s="41">
        <v>0</v>
      </c>
      <c r="N23" s="41" t="s">
        <v>109</v>
      </c>
      <c r="O23" s="44">
        <v>0</v>
      </c>
      <c r="P23" s="41" t="s">
        <v>109</v>
      </c>
      <c r="Q23" s="41" t="s">
        <v>109</v>
      </c>
      <c r="R23" s="41" t="s">
        <v>109</v>
      </c>
      <c r="S23" s="41" t="s">
        <v>109</v>
      </c>
      <c r="T23" s="44">
        <v>0</v>
      </c>
      <c r="U23" s="43">
        <v>0</v>
      </c>
      <c r="V23" s="44">
        <v>0</v>
      </c>
      <c r="W23" s="43">
        <v>0</v>
      </c>
      <c r="X23" s="43">
        <v>0</v>
      </c>
      <c r="Y23" s="43">
        <v>0</v>
      </c>
      <c r="Z23" s="41" t="s">
        <v>109</v>
      </c>
      <c r="AA23" s="41" t="s">
        <v>109</v>
      </c>
      <c r="AB23" s="43">
        <v>0</v>
      </c>
      <c r="AC23" s="41" t="s">
        <v>109</v>
      </c>
      <c r="AD23" s="43">
        <v>0</v>
      </c>
      <c r="AE23" s="41" t="s">
        <v>109</v>
      </c>
      <c r="AF23" s="41" t="s">
        <v>109</v>
      </c>
      <c r="AG23" s="43">
        <v>0</v>
      </c>
      <c r="AH23" s="41" t="s">
        <v>109</v>
      </c>
      <c r="AI23" s="41">
        <f t="shared" si="4"/>
        <v>0</v>
      </c>
      <c r="AJ23" s="41">
        <v>0</v>
      </c>
      <c r="AK23" s="41">
        <v>0</v>
      </c>
      <c r="AL23" s="41">
        <f t="shared" si="5"/>
        <v>0</v>
      </c>
      <c r="AM23" s="41" t="s">
        <v>109</v>
      </c>
      <c r="AN23" s="41">
        <f t="shared" si="1"/>
        <v>0</v>
      </c>
      <c r="AO23" s="41">
        <v>0</v>
      </c>
      <c r="AP23" s="41">
        <v>0</v>
      </c>
      <c r="AQ23" s="41">
        <f t="shared" si="2"/>
        <v>0</v>
      </c>
      <c r="AR23" s="41">
        <v>0</v>
      </c>
      <c r="AS23" s="43">
        <v>0</v>
      </c>
      <c r="AT23" s="41">
        <v>0</v>
      </c>
      <c r="AU23" s="41">
        <v>0</v>
      </c>
      <c r="AV23" s="43">
        <v>0</v>
      </c>
      <c r="AW23" s="41">
        <v>0</v>
      </c>
      <c r="AX23" s="43">
        <v>0</v>
      </c>
      <c r="AY23" s="41">
        <v>0</v>
      </c>
      <c r="AZ23" s="41">
        <v>0</v>
      </c>
      <c r="BA23" s="43">
        <v>0</v>
      </c>
      <c r="BB23" s="41">
        <v>0</v>
      </c>
      <c r="BC23" s="43">
        <v>0</v>
      </c>
      <c r="BD23" s="41" t="s">
        <v>109</v>
      </c>
      <c r="BE23" s="41" t="s">
        <v>109</v>
      </c>
      <c r="BF23" s="43">
        <v>0</v>
      </c>
      <c r="BG23" s="41" t="s">
        <v>109</v>
      </c>
      <c r="BH23" s="43">
        <v>0</v>
      </c>
      <c r="BI23" s="41">
        <v>0</v>
      </c>
      <c r="BJ23" s="41">
        <v>0</v>
      </c>
      <c r="BK23" s="43">
        <v>0</v>
      </c>
      <c r="BL23" s="41">
        <v>0</v>
      </c>
      <c r="BM23" s="43">
        <v>0</v>
      </c>
      <c r="BN23" s="41" t="s">
        <v>109</v>
      </c>
      <c r="BO23" s="41" t="s">
        <v>109</v>
      </c>
      <c r="BP23" s="43">
        <v>0</v>
      </c>
      <c r="BQ23" s="41" t="s">
        <v>109</v>
      </c>
      <c r="BR23" s="43">
        <v>0</v>
      </c>
      <c r="BS23" s="41" t="s">
        <v>109</v>
      </c>
      <c r="BT23" s="41" t="s">
        <v>109</v>
      </c>
      <c r="BU23" s="43">
        <v>0</v>
      </c>
      <c r="BV23" s="41" t="s">
        <v>109</v>
      </c>
      <c r="BW23" s="43">
        <v>0</v>
      </c>
      <c r="BX23" s="41">
        <v>0</v>
      </c>
      <c r="BY23" s="41">
        <v>0</v>
      </c>
      <c r="BZ23" s="43">
        <v>0</v>
      </c>
      <c r="CA23" s="41">
        <v>0</v>
      </c>
      <c r="CB23" s="43">
        <v>0</v>
      </c>
      <c r="CC23" s="41">
        <v>0</v>
      </c>
      <c r="CD23" s="41">
        <v>0</v>
      </c>
      <c r="CE23" s="43">
        <f t="shared" si="3"/>
        <v>0</v>
      </c>
      <c r="CF23" s="41">
        <v>0</v>
      </c>
      <c r="CG23" s="43">
        <v>0</v>
      </c>
      <c r="CH23" s="41">
        <v>0</v>
      </c>
      <c r="CI23" s="41">
        <v>0</v>
      </c>
      <c r="CJ23" s="43">
        <v>0</v>
      </c>
      <c r="CK23" s="41">
        <v>0</v>
      </c>
      <c r="CL23" s="43">
        <v>0</v>
      </c>
      <c r="CM23" s="41">
        <v>0</v>
      </c>
      <c r="CN23" s="41">
        <v>0</v>
      </c>
      <c r="CO23" s="43">
        <v>0</v>
      </c>
      <c r="CP23" s="41">
        <v>0</v>
      </c>
      <c r="CQ23" s="45"/>
    </row>
    <row r="24" s="25" customFormat="1">
      <c r="A24" s="39" t="s">
        <v>120</v>
      </c>
      <c r="B24" s="46" t="s">
        <v>121</v>
      </c>
      <c r="C24" s="40" t="s">
        <v>108</v>
      </c>
      <c r="D24" s="41" t="s">
        <v>109</v>
      </c>
      <c r="E24" s="42" t="s">
        <v>109</v>
      </c>
      <c r="F24" s="42" t="s">
        <v>109</v>
      </c>
      <c r="G24" s="41" t="s">
        <v>109</v>
      </c>
      <c r="H24" s="43">
        <f>H79</f>
        <v>1.159</v>
      </c>
      <c r="I24" s="43">
        <f>I79</f>
        <v>1.159</v>
      </c>
      <c r="J24" s="47" t="s">
        <v>109</v>
      </c>
      <c r="K24" s="43">
        <f>K79</f>
        <v>27.889928999999999</v>
      </c>
      <c r="L24" s="43">
        <f>L79</f>
        <v>27.889928999999999</v>
      </c>
      <c r="M24" s="47" t="s">
        <v>109</v>
      </c>
      <c r="N24" s="41" t="s">
        <v>109</v>
      </c>
      <c r="O24" s="44">
        <f>O25</f>
        <v>1.159</v>
      </c>
      <c r="P24" s="41" t="s">
        <v>109</v>
      </c>
      <c r="Q24" s="41" t="s">
        <v>109</v>
      </c>
      <c r="R24" s="41" t="s">
        <v>109</v>
      </c>
      <c r="S24" s="41" t="s">
        <v>109</v>
      </c>
      <c r="T24" s="44">
        <f t="shared" ref="T24:Y24" si="6">T79</f>
        <v>1.159</v>
      </c>
      <c r="U24" s="43">
        <f>U79</f>
        <v>27.889928999999999</v>
      </c>
      <c r="V24" s="44" t="str">
        <f t="shared" si="6"/>
        <v>н/д</v>
      </c>
      <c r="W24" s="43" t="str">
        <f>W79</f>
        <v>н/д</v>
      </c>
      <c r="X24" s="43">
        <f>X79</f>
        <v>26.730929</v>
      </c>
      <c r="Y24" s="43" t="str">
        <f t="shared" si="6"/>
        <v>н/д</v>
      </c>
      <c r="Z24" s="41" t="s">
        <v>109</v>
      </c>
      <c r="AA24" s="41" t="s">
        <v>109</v>
      </c>
      <c r="AB24" s="43" t="str">
        <f>AB79</f>
        <v>н/д</v>
      </c>
      <c r="AC24" s="41" t="s">
        <v>109</v>
      </c>
      <c r="AD24" s="43" t="str">
        <f>AD79</f>
        <v>н/д</v>
      </c>
      <c r="AE24" s="41" t="s">
        <v>109</v>
      </c>
      <c r="AF24" s="41" t="s">
        <v>109</v>
      </c>
      <c r="AG24" s="43" t="str">
        <f>AG79</f>
        <v>н/д</v>
      </c>
      <c r="AH24" s="41" t="s">
        <v>109</v>
      </c>
      <c r="AI24" s="44">
        <f>AI25</f>
        <v>1.159</v>
      </c>
      <c r="AJ24" s="41" t="s">
        <v>109</v>
      </c>
      <c r="AK24" s="41" t="s">
        <v>109</v>
      </c>
      <c r="AL24" s="44">
        <f>AL25</f>
        <v>1.159</v>
      </c>
      <c r="AM24" s="41" t="s">
        <v>109</v>
      </c>
      <c r="AN24" s="44">
        <f>AN25</f>
        <v>1.159</v>
      </c>
      <c r="AO24" s="41" t="s">
        <v>109</v>
      </c>
      <c r="AP24" s="41" t="s">
        <v>109</v>
      </c>
      <c r="AQ24" s="44">
        <f>AQ25</f>
        <v>1.159</v>
      </c>
      <c r="AR24" s="41" t="s">
        <v>109</v>
      </c>
      <c r="AS24" s="43" t="s">
        <v>109</v>
      </c>
      <c r="AT24" s="41" t="s">
        <v>109</v>
      </c>
      <c r="AU24" s="41" t="s">
        <v>109</v>
      </c>
      <c r="AV24" s="43" t="s">
        <v>109</v>
      </c>
      <c r="AW24" s="41" t="s">
        <v>109</v>
      </c>
      <c r="AX24" s="43" t="s">
        <v>109</v>
      </c>
      <c r="AY24" s="41" t="s">
        <v>109</v>
      </c>
      <c r="AZ24" s="41" t="s">
        <v>109</v>
      </c>
      <c r="BA24" s="43" t="s">
        <v>109</v>
      </c>
      <c r="BB24" s="41" t="s">
        <v>109</v>
      </c>
      <c r="BC24" s="43" t="str">
        <f>BC79</f>
        <v>н/д</v>
      </c>
      <c r="BD24" s="41" t="s">
        <v>109</v>
      </c>
      <c r="BE24" s="41" t="s">
        <v>109</v>
      </c>
      <c r="BF24" s="43" t="str">
        <f>BF79</f>
        <v>н/д</v>
      </c>
      <c r="BG24" s="41" t="s">
        <v>109</v>
      </c>
      <c r="BH24" s="43" t="str">
        <f>BH79</f>
        <v>н/д</v>
      </c>
      <c r="BI24" s="41" t="s">
        <v>109</v>
      </c>
      <c r="BJ24" s="41" t="s">
        <v>109</v>
      </c>
      <c r="BK24" s="43" t="str">
        <f>BK79</f>
        <v>н/д</v>
      </c>
      <c r="BL24" s="41" t="s">
        <v>109</v>
      </c>
      <c r="BM24" s="43" t="str">
        <f>BM79</f>
        <v>н/д</v>
      </c>
      <c r="BN24" s="41" t="s">
        <v>109</v>
      </c>
      <c r="BO24" s="41" t="s">
        <v>109</v>
      </c>
      <c r="BP24" s="43" t="str">
        <f>BP79</f>
        <v>н/д</v>
      </c>
      <c r="BQ24" s="41" t="s">
        <v>109</v>
      </c>
      <c r="BR24" s="43" t="str">
        <f>BR79</f>
        <v>н/д</v>
      </c>
      <c r="BS24" s="41" t="str">
        <f>BS25</f>
        <v>н/д</v>
      </c>
      <c r="BT24" s="41" t="str">
        <f>BT25</f>
        <v>н/д</v>
      </c>
      <c r="BU24" s="43" t="str">
        <f>BU79</f>
        <v>н/д</v>
      </c>
      <c r="BV24" s="41" t="str">
        <f>BV25</f>
        <v>н/д</v>
      </c>
      <c r="BW24" s="43" t="str">
        <f>BW79</f>
        <v>н/д</v>
      </c>
      <c r="BX24" s="41" t="s">
        <v>109</v>
      </c>
      <c r="BY24" s="41" t="s">
        <v>109</v>
      </c>
      <c r="BZ24" s="43" t="s">
        <v>109</v>
      </c>
      <c r="CA24" s="41" t="s">
        <v>109</v>
      </c>
      <c r="CB24" s="43">
        <f>CB79</f>
        <v>26.730929</v>
      </c>
      <c r="CC24" s="41" t="s">
        <v>109</v>
      </c>
      <c r="CD24" s="41" t="s">
        <v>109</v>
      </c>
      <c r="CE24" s="43">
        <f t="shared" si="3"/>
        <v>26.730929</v>
      </c>
      <c r="CF24" s="41" t="s">
        <v>109</v>
      </c>
      <c r="CG24" s="43">
        <f>CG79</f>
        <v>1.159</v>
      </c>
      <c r="CH24" s="41" t="s">
        <v>109</v>
      </c>
      <c r="CI24" s="41" t="s">
        <v>109</v>
      </c>
      <c r="CJ24" s="43">
        <f>CJ79</f>
        <v>1.159</v>
      </c>
      <c r="CK24" s="41" t="s">
        <v>109</v>
      </c>
      <c r="CL24" s="43">
        <f>CL79</f>
        <v>27.889928999999999</v>
      </c>
      <c r="CM24" s="41" t="str">
        <f>CM79</f>
        <v>н/д</v>
      </c>
      <c r="CN24" s="41" t="s">
        <v>109</v>
      </c>
      <c r="CO24" s="43">
        <f>CO79</f>
        <v>27.889928999999999</v>
      </c>
      <c r="CP24" s="41" t="s">
        <v>109</v>
      </c>
      <c r="CQ24" s="45" t="s">
        <v>109</v>
      </c>
    </row>
    <row r="25" s="25" customFormat="1">
      <c r="A25" s="48" t="s">
        <v>122</v>
      </c>
      <c r="B25" s="49" t="s">
        <v>123</v>
      </c>
      <c r="C25" s="49" t="s">
        <v>108</v>
      </c>
      <c r="D25" s="50" t="s">
        <v>109</v>
      </c>
      <c r="E25" s="51" t="str">
        <f>E18</f>
        <v>н/д</v>
      </c>
      <c r="F25" s="51" t="s">
        <v>109</v>
      </c>
      <c r="G25" s="50" t="s">
        <v>109</v>
      </c>
      <c r="H25" s="52">
        <f>H46+H79</f>
        <v>44.320480715999985</v>
      </c>
      <c r="I25" s="52">
        <f>I46+I79</f>
        <v>44.320480715999985</v>
      </c>
      <c r="J25" s="50" t="s">
        <v>109</v>
      </c>
      <c r="K25" s="52">
        <f>K46+K79</f>
        <v>86.762955496000004</v>
      </c>
      <c r="L25" s="52">
        <f>L46+L79</f>
        <v>86.762955496000004</v>
      </c>
      <c r="M25" s="50" t="s">
        <v>109</v>
      </c>
      <c r="N25" s="50" t="s">
        <v>109</v>
      </c>
      <c r="O25" s="53">
        <f>O79</f>
        <v>1.159</v>
      </c>
      <c r="P25" s="50" t="s">
        <v>109</v>
      </c>
      <c r="Q25" s="50" t="s">
        <v>109</v>
      </c>
      <c r="R25" s="50" t="s">
        <v>109</v>
      </c>
      <c r="S25" s="50" t="s">
        <v>109</v>
      </c>
      <c r="T25" s="53">
        <f>T46+T79</f>
        <v>44.320480715999985</v>
      </c>
      <c r="U25" s="52">
        <f>U46+U79</f>
        <v>86.762955496000004</v>
      </c>
      <c r="V25" s="53" t="s">
        <v>109</v>
      </c>
      <c r="W25" s="52">
        <f>W46</f>
        <v>22.060402964000001</v>
      </c>
      <c r="X25" s="52">
        <f>X46+X79</f>
        <v>64.502877744000003</v>
      </c>
      <c r="Y25" s="52">
        <f>Y46</f>
        <v>18.425370000000001</v>
      </c>
      <c r="Z25" s="50" t="s">
        <v>109</v>
      </c>
      <c r="AA25" s="50" t="s">
        <v>109</v>
      </c>
      <c r="AB25" s="52">
        <f>AB46</f>
        <v>18.425370000000001</v>
      </c>
      <c r="AC25" s="50" t="s">
        <v>109</v>
      </c>
      <c r="AD25" s="52">
        <f>AD46</f>
        <v>19.760584979999997</v>
      </c>
      <c r="AE25" s="50" t="s">
        <v>109</v>
      </c>
      <c r="AF25" s="50" t="s">
        <v>109</v>
      </c>
      <c r="AG25" s="52">
        <f>AG46</f>
        <v>19.760584979999997</v>
      </c>
      <c r="AH25" s="50" t="s">
        <v>109</v>
      </c>
      <c r="AI25" s="53">
        <f>AI79</f>
        <v>1.159</v>
      </c>
      <c r="AJ25" s="50" t="s">
        <v>109</v>
      </c>
      <c r="AK25" s="50" t="s">
        <v>109</v>
      </c>
      <c r="AL25" s="53">
        <f>AL79</f>
        <v>1.159</v>
      </c>
      <c r="AM25" s="50" t="s">
        <v>109</v>
      </c>
      <c r="AN25" s="53">
        <f>AN79</f>
        <v>1.159</v>
      </c>
      <c r="AO25" s="50" t="s">
        <v>109</v>
      </c>
      <c r="AP25" s="50" t="s">
        <v>109</v>
      </c>
      <c r="AQ25" s="53">
        <f>AQ79</f>
        <v>1.159</v>
      </c>
      <c r="AR25" s="50" t="str">
        <f>AR46</f>
        <v>н/д</v>
      </c>
      <c r="AS25" s="52">
        <f>AS46</f>
        <v>2.6757077519999997</v>
      </c>
      <c r="AT25" s="50" t="s">
        <v>109</v>
      </c>
      <c r="AU25" s="50" t="s">
        <v>109</v>
      </c>
      <c r="AV25" s="52">
        <f>AV46</f>
        <v>2.6757077519999997</v>
      </c>
      <c r="AW25" s="50" t="s">
        <v>109</v>
      </c>
      <c r="AX25" s="52">
        <f>AX46</f>
        <v>2.6757077519999997</v>
      </c>
      <c r="AY25" s="50" t="s">
        <v>109</v>
      </c>
      <c r="AZ25" s="50" t="s">
        <v>109</v>
      </c>
      <c r="BA25" s="52">
        <f>BA46</f>
        <v>2.6757077519999997</v>
      </c>
      <c r="BB25" s="50" t="s">
        <v>109</v>
      </c>
      <c r="BC25" s="52">
        <f>BC46</f>
        <v>18.425370000000001</v>
      </c>
      <c r="BD25" s="50" t="s">
        <v>109</v>
      </c>
      <c r="BE25" s="50" t="s">
        <v>109</v>
      </c>
      <c r="BF25" s="52">
        <f>BF46</f>
        <v>18.425370000000001</v>
      </c>
      <c r="BG25" s="50" t="s">
        <v>109</v>
      </c>
      <c r="BH25" s="52">
        <f>BH46</f>
        <v>19.760584979999997</v>
      </c>
      <c r="BI25" s="50" t="s">
        <v>109</v>
      </c>
      <c r="BJ25" s="50" t="s">
        <v>109</v>
      </c>
      <c r="BK25" s="52">
        <f>BK46</f>
        <v>19.760584979999997</v>
      </c>
      <c r="BL25" s="50" t="s">
        <v>109</v>
      </c>
      <c r="BM25" s="52">
        <f>BM46</f>
        <v>13.792835063999998</v>
      </c>
      <c r="BN25" s="50" t="s">
        <v>109</v>
      </c>
      <c r="BO25" s="50" t="s">
        <v>109</v>
      </c>
      <c r="BP25" s="52">
        <f>BP46</f>
        <v>13.792835063999998</v>
      </c>
      <c r="BQ25" s="50" t="s">
        <v>109</v>
      </c>
      <c r="BR25" s="52">
        <f t="shared" ref="BR25:BW25" si="7">BR46</f>
        <v>13.792835063999998</v>
      </c>
      <c r="BS25" s="50" t="str">
        <f t="shared" si="7"/>
        <v>н/д</v>
      </c>
      <c r="BT25" s="50" t="str">
        <f t="shared" si="7"/>
        <v>н/д</v>
      </c>
      <c r="BU25" s="52">
        <f t="shared" si="7"/>
        <v>13.792835063999998</v>
      </c>
      <c r="BV25" s="50" t="str">
        <f t="shared" si="7"/>
        <v>н/д</v>
      </c>
      <c r="BW25" s="52">
        <f t="shared" si="7"/>
        <v>8.2675678999999995</v>
      </c>
      <c r="BX25" s="50" t="s">
        <v>109</v>
      </c>
      <c r="BY25" s="50" t="s">
        <v>109</v>
      </c>
      <c r="BZ25" s="52">
        <f>BZ46</f>
        <v>8.2675678999999995</v>
      </c>
      <c r="CA25" s="50" t="s">
        <v>109</v>
      </c>
      <c r="CB25" s="52">
        <f>CB46</f>
        <v>23.979113679999998</v>
      </c>
      <c r="CC25" s="50" t="s">
        <v>109</v>
      </c>
      <c r="CD25" s="50" t="s">
        <v>109</v>
      </c>
      <c r="CE25" s="52">
        <f t="shared" si="3"/>
        <v>23.979113679999998</v>
      </c>
      <c r="CF25" s="50" t="s">
        <v>109</v>
      </c>
      <c r="CG25" s="52">
        <f>CG46+CG79</f>
        <v>44.320480715999985</v>
      </c>
      <c r="CH25" s="50" t="s">
        <v>109</v>
      </c>
      <c r="CI25" s="50" t="s">
        <v>109</v>
      </c>
      <c r="CJ25" s="52">
        <f>CJ46+CJ79</f>
        <v>44.320480715999985</v>
      </c>
      <c r="CK25" s="50" t="s">
        <v>109</v>
      </c>
      <c r="CL25" s="52">
        <f>CL46+CL79</f>
        <v>86.762955496000004</v>
      </c>
      <c r="CM25" s="50" t="s">
        <v>109</v>
      </c>
      <c r="CN25" s="50" t="s">
        <v>109</v>
      </c>
      <c r="CO25" s="52">
        <f>CO46+CO79</f>
        <v>86.762955496000004</v>
      </c>
      <c r="CP25" s="50" t="s">
        <v>109</v>
      </c>
      <c r="CQ25" s="54" t="s">
        <v>109</v>
      </c>
    </row>
    <row r="26" s="25" customFormat="1" ht="15.75" hidden="1" customHeight="1">
      <c r="A26" s="33" t="s">
        <v>124</v>
      </c>
      <c r="B26" s="34" t="s">
        <v>125</v>
      </c>
      <c r="C26" s="34" t="s">
        <v>108</v>
      </c>
      <c r="D26" s="35">
        <v>0</v>
      </c>
      <c r="E26" s="36">
        <v>0</v>
      </c>
      <c r="F26" s="36">
        <v>0</v>
      </c>
      <c r="G26" s="35">
        <v>0</v>
      </c>
      <c r="H26" s="55">
        <v>0</v>
      </c>
      <c r="I26" s="55">
        <v>0</v>
      </c>
      <c r="J26" s="35">
        <v>0</v>
      </c>
      <c r="K26" s="55">
        <v>0</v>
      </c>
      <c r="L26" s="55">
        <v>0</v>
      </c>
      <c r="M26" s="35">
        <v>0</v>
      </c>
      <c r="N26" s="35" t="s">
        <v>109</v>
      </c>
      <c r="O26" s="37">
        <v>0</v>
      </c>
      <c r="P26" s="35" t="s">
        <v>109</v>
      </c>
      <c r="Q26" s="35" t="s">
        <v>109</v>
      </c>
      <c r="R26" s="35" t="s">
        <v>109</v>
      </c>
      <c r="S26" s="35" t="s">
        <v>109</v>
      </c>
      <c r="T26" s="37">
        <v>0</v>
      </c>
      <c r="U26" s="55">
        <v>0</v>
      </c>
      <c r="V26" s="37">
        <v>0</v>
      </c>
      <c r="W26" s="55">
        <v>0</v>
      </c>
      <c r="X26" s="55">
        <v>0</v>
      </c>
      <c r="Y26" s="35">
        <v>0</v>
      </c>
      <c r="Z26" s="35" t="s">
        <v>109</v>
      </c>
      <c r="AA26" s="35" t="s">
        <v>109</v>
      </c>
      <c r="AB26" s="35">
        <v>0</v>
      </c>
      <c r="AC26" s="35" t="s">
        <v>109</v>
      </c>
      <c r="AD26" s="55">
        <v>0</v>
      </c>
      <c r="AE26" s="35">
        <f t="shared" ref="AE26:AE45" si="8">Y26</f>
        <v>0</v>
      </c>
      <c r="AF26" s="35">
        <v>0</v>
      </c>
      <c r="AG26" s="55">
        <v>0</v>
      </c>
      <c r="AH26" s="35">
        <v>0</v>
      </c>
      <c r="AI26" s="35">
        <f t="shared" si="4"/>
        <v>0</v>
      </c>
      <c r="AJ26" s="35">
        <v>0</v>
      </c>
      <c r="AK26" s="35">
        <v>0</v>
      </c>
      <c r="AL26" s="35">
        <f t="shared" si="5"/>
        <v>0</v>
      </c>
      <c r="AM26" s="35" t="s">
        <v>109</v>
      </c>
      <c r="AN26" s="35">
        <f t="shared" si="1"/>
        <v>0</v>
      </c>
      <c r="AO26" s="35">
        <v>0</v>
      </c>
      <c r="AP26" s="35">
        <v>0</v>
      </c>
      <c r="AQ26" s="35">
        <f t="shared" si="2"/>
        <v>0</v>
      </c>
      <c r="AR26" s="35">
        <v>0</v>
      </c>
      <c r="AS26" s="35">
        <v>0</v>
      </c>
      <c r="AT26" s="35">
        <v>0</v>
      </c>
      <c r="AU26" s="35">
        <v>0</v>
      </c>
      <c r="AV26" s="35">
        <v>0</v>
      </c>
      <c r="AW26" s="35">
        <v>0</v>
      </c>
      <c r="AX26" s="35">
        <v>0</v>
      </c>
      <c r="AY26" s="35">
        <v>0</v>
      </c>
      <c r="AZ26" s="35">
        <v>0</v>
      </c>
      <c r="BA26" s="35">
        <v>0</v>
      </c>
      <c r="BB26" s="35">
        <v>0</v>
      </c>
      <c r="BC26" s="35">
        <v>0</v>
      </c>
      <c r="BD26" s="35" t="s">
        <v>109</v>
      </c>
      <c r="BE26" s="35" t="s">
        <v>109</v>
      </c>
      <c r="BF26" s="35">
        <v>0</v>
      </c>
      <c r="BG26" s="35" t="s">
        <v>109</v>
      </c>
      <c r="BH26" s="35">
        <v>0</v>
      </c>
      <c r="BI26" s="35">
        <v>0</v>
      </c>
      <c r="BJ26" s="35">
        <v>0</v>
      </c>
      <c r="BK26" s="35">
        <v>0</v>
      </c>
      <c r="BL26" s="35">
        <v>0</v>
      </c>
      <c r="BM26" s="55">
        <v>0</v>
      </c>
      <c r="BN26" s="35" t="s">
        <v>109</v>
      </c>
      <c r="BO26" s="35" t="s">
        <v>109</v>
      </c>
      <c r="BP26" s="55">
        <v>0</v>
      </c>
      <c r="BQ26" s="35" t="s">
        <v>109</v>
      </c>
      <c r="BR26" s="55">
        <v>0</v>
      </c>
      <c r="BS26" s="35" t="s">
        <v>109</v>
      </c>
      <c r="BT26" s="35" t="s">
        <v>109</v>
      </c>
      <c r="BU26" s="55">
        <v>0</v>
      </c>
      <c r="BV26" s="35" t="s">
        <v>109</v>
      </c>
      <c r="BW26" s="35">
        <v>0</v>
      </c>
      <c r="BX26" s="35">
        <v>0</v>
      </c>
      <c r="BY26" s="35">
        <v>0</v>
      </c>
      <c r="BZ26" s="35">
        <v>0</v>
      </c>
      <c r="CA26" s="35">
        <v>0</v>
      </c>
      <c r="CB26" s="35">
        <v>0</v>
      </c>
      <c r="CC26" s="35">
        <v>0</v>
      </c>
      <c r="CD26" s="35">
        <v>0</v>
      </c>
      <c r="CE26" s="35">
        <f t="shared" si="3"/>
        <v>0</v>
      </c>
      <c r="CF26" s="35">
        <v>0</v>
      </c>
      <c r="CG26" s="55">
        <v>0</v>
      </c>
      <c r="CH26" s="35">
        <v>0</v>
      </c>
      <c r="CI26" s="35">
        <v>0</v>
      </c>
      <c r="CJ26" s="55">
        <v>0</v>
      </c>
      <c r="CK26" s="35">
        <v>0</v>
      </c>
      <c r="CL26" s="55">
        <v>0</v>
      </c>
      <c r="CM26" s="35">
        <v>0</v>
      </c>
      <c r="CN26" s="35">
        <v>0</v>
      </c>
      <c r="CO26" s="55">
        <v>0</v>
      </c>
      <c r="CP26" s="35">
        <v>0</v>
      </c>
      <c r="CQ26" s="38"/>
    </row>
    <row r="27" s="25" customFormat="1" ht="31.5" hidden="1" customHeight="1">
      <c r="A27" s="33" t="s">
        <v>126</v>
      </c>
      <c r="B27" s="34" t="s">
        <v>127</v>
      </c>
      <c r="C27" s="34" t="s">
        <v>108</v>
      </c>
      <c r="D27" s="35">
        <v>0</v>
      </c>
      <c r="E27" s="36">
        <v>0</v>
      </c>
      <c r="F27" s="36">
        <v>0</v>
      </c>
      <c r="G27" s="35">
        <v>0</v>
      </c>
      <c r="H27" s="55">
        <v>0</v>
      </c>
      <c r="I27" s="55">
        <v>0</v>
      </c>
      <c r="J27" s="35">
        <v>0</v>
      </c>
      <c r="K27" s="55">
        <v>0</v>
      </c>
      <c r="L27" s="55">
        <v>0</v>
      </c>
      <c r="M27" s="35">
        <v>0</v>
      </c>
      <c r="N27" s="35" t="s">
        <v>109</v>
      </c>
      <c r="O27" s="37">
        <v>0</v>
      </c>
      <c r="P27" s="35" t="s">
        <v>109</v>
      </c>
      <c r="Q27" s="35" t="s">
        <v>109</v>
      </c>
      <c r="R27" s="35" t="s">
        <v>109</v>
      </c>
      <c r="S27" s="35" t="s">
        <v>109</v>
      </c>
      <c r="T27" s="37">
        <v>0</v>
      </c>
      <c r="U27" s="55">
        <v>0</v>
      </c>
      <c r="V27" s="37">
        <v>0</v>
      </c>
      <c r="W27" s="55">
        <v>0</v>
      </c>
      <c r="X27" s="55">
        <v>0</v>
      </c>
      <c r="Y27" s="35">
        <v>0</v>
      </c>
      <c r="Z27" s="35" t="s">
        <v>109</v>
      </c>
      <c r="AA27" s="35" t="s">
        <v>109</v>
      </c>
      <c r="AB27" s="35">
        <v>0</v>
      </c>
      <c r="AC27" s="35" t="s">
        <v>109</v>
      </c>
      <c r="AD27" s="55">
        <v>0</v>
      </c>
      <c r="AE27" s="35">
        <f t="shared" si="8"/>
        <v>0</v>
      </c>
      <c r="AF27" s="35">
        <v>0</v>
      </c>
      <c r="AG27" s="55">
        <v>0</v>
      </c>
      <c r="AH27" s="35">
        <v>0</v>
      </c>
      <c r="AI27" s="35">
        <f t="shared" si="4"/>
        <v>0</v>
      </c>
      <c r="AJ27" s="35">
        <v>0</v>
      </c>
      <c r="AK27" s="35">
        <v>0</v>
      </c>
      <c r="AL27" s="35">
        <f t="shared" si="5"/>
        <v>0</v>
      </c>
      <c r="AM27" s="35" t="s">
        <v>109</v>
      </c>
      <c r="AN27" s="35">
        <f t="shared" si="1"/>
        <v>0</v>
      </c>
      <c r="AO27" s="35">
        <v>0</v>
      </c>
      <c r="AP27" s="35">
        <v>0</v>
      </c>
      <c r="AQ27" s="35">
        <f t="shared" si="2"/>
        <v>0</v>
      </c>
      <c r="AR27" s="35">
        <v>0</v>
      </c>
      <c r="AS27" s="35">
        <v>0</v>
      </c>
      <c r="AT27" s="35">
        <v>0</v>
      </c>
      <c r="AU27" s="35">
        <v>0</v>
      </c>
      <c r="AV27" s="35">
        <v>0</v>
      </c>
      <c r="AW27" s="35">
        <v>0</v>
      </c>
      <c r="AX27" s="35">
        <v>0</v>
      </c>
      <c r="AY27" s="35">
        <v>0</v>
      </c>
      <c r="AZ27" s="35">
        <v>0</v>
      </c>
      <c r="BA27" s="35">
        <v>0</v>
      </c>
      <c r="BB27" s="35">
        <v>0</v>
      </c>
      <c r="BC27" s="35">
        <v>0</v>
      </c>
      <c r="BD27" s="35" t="s">
        <v>109</v>
      </c>
      <c r="BE27" s="35" t="s">
        <v>109</v>
      </c>
      <c r="BF27" s="35">
        <v>0</v>
      </c>
      <c r="BG27" s="35" t="s">
        <v>109</v>
      </c>
      <c r="BH27" s="35">
        <v>0</v>
      </c>
      <c r="BI27" s="35">
        <v>0</v>
      </c>
      <c r="BJ27" s="35">
        <v>0</v>
      </c>
      <c r="BK27" s="35">
        <v>0</v>
      </c>
      <c r="BL27" s="35">
        <v>0</v>
      </c>
      <c r="BM27" s="55">
        <v>0</v>
      </c>
      <c r="BN27" s="35" t="s">
        <v>109</v>
      </c>
      <c r="BO27" s="35" t="s">
        <v>109</v>
      </c>
      <c r="BP27" s="55">
        <v>0</v>
      </c>
      <c r="BQ27" s="35" t="s">
        <v>109</v>
      </c>
      <c r="BR27" s="55">
        <v>0</v>
      </c>
      <c r="BS27" s="35" t="s">
        <v>109</v>
      </c>
      <c r="BT27" s="35" t="s">
        <v>109</v>
      </c>
      <c r="BU27" s="55">
        <v>0</v>
      </c>
      <c r="BV27" s="35" t="s">
        <v>109</v>
      </c>
      <c r="BW27" s="35">
        <v>0</v>
      </c>
      <c r="BX27" s="35">
        <v>0</v>
      </c>
      <c r="BY27" s="35">
        <v>0</v>
      </c>
      <c r="BZ27" s="35">
        <v>0</v>
      </c>
      <c r="CA27" s="35">
        <v>0</v>
      </c>
      <c r="CB27" s="35">
        <v>0</v>
      </c>
      <c r="CC27" s="35">
        <v>0</v>
      </c>
      <c r="CD27" s="35">
        <v>0</v>
      </c>
      <c r="CE27" s="35">
        <f t="shared" si="3"/>
        <v>0</v>
      </c>
      <c r="CF27" s="35">
        <v>0</v>
      </c>
      <c r="CG27" s="55">
        <v>0</v>
      </c>
      <c r="CH27" s="35">
        <v>0</v>
      </c>
      <c r="CI27" s="35">
        <v>0</v>
      </c>
      <c r="CJ27" s="55">
        <v>0</v>
      </c>
      <c r="CK27" s="35">
        <v>0</v>
      </c>
      <c r="CL27" s="55">
        <v>0</v>
      </c>
      <c r="CM27" s="35">
        <v>0</v>
      </c>
      <c r="CN27" s="35">
        <v>0</v>
      </c>
      <c r="CO27" s="55">
        <v>0</v>
      </c>
      <c r="CP27" s="35">
        <v>0</v>
      </c>
      <c r="CQ27" s="38"/>
    </row>
    <row r="28" s="25" customFormat="1" ht="47.25" hidden="1" customHeight="1">
      <c r="A28" s="33" t="s">
        <v>128</v>
      </c>
      <c r="B28" s="34" t="s">
        <v>129</v>
      </c>
      <c r="C28" s="34" t="s">
        <v>108</v>
      </c>
      <c r="D28" s="35">
        <v>0</v>
      </c>
      <c r="E28" s="36">
        <v>0</v>
      </c>
      <c r="F28" s="36">
        <v>0</v>
      </c>
      <c r="G28" s="35">
        <v>0</v>
      </c>
      <c r="H28" s="55">
        <v>0</v>
      </c>
      <c r="I28" s="55">
        <v>0</v>
      </c>
      <c r="J28" s="35">
        <v>0</v>
      </c>
      <c r="K28" s="55">
        <v>0</v>
      </c>
      <c r="L28" s="55">
        <v>0</v>
      </c>
      <c r="M28" s="35">
        <v>0</v>
      </c>
      <c r="N28" s="35" t="s">
        <v>109</v>
      </c>
      <c r="O28" s="37">
        <v>0</v>
      </c>
      <c r="P28" s="35" t="s">
        <v>109</v>
      </c>
      <c r="Q28" s="35" t="s">
        <v>109</v>
      </c>
      <c r="R28" s="35" t="s">
        <v>109</v>
      </c>
      <c r="S28" s="35" t="s">
        <v>109</v>
      </c>
      <c r="T28" s="37">
        <v>0</v>
      </c>
      <c r="U28" s="55">
        <v>0</v>
      </c>
      <c r="V28" s="37">
        <v>0</v>
      </c>
      <c r="W28" s="55">
        <v>0</v>
      </c>
      <c r="X28" s="55">
        <v>0</v>
      </c>
      <c r="Y28" s="35">
        <v>0</v>
      </c>
      <c r="Z28" s="35" t="s">
        <v>109</v>
      </c>
      <c r="AA28" s="35" t="s">
        <v>109</v>
      </c>
      <c r="AB28" s="35">
        <v>0</v>
      </c>
      <c r="AC28" s="35" t="s">
        <v>109</v>
      </c>
      <c r="AD28" s="55">
        <v>0</v>
      </c>
      <c r="AE28" s="35">
        <f t="shared" si="8"/>
        <v>0</v>
      </c>
      <c r="AF28" s="35">
        <v>0</v>
      </c>
      <c r="AG28" s="55">
        <v>0</v>
      </c>
      <c r="AH28" s="35">
        <v>0</v>
      </c>
      <c r="AI28" s="35">
        <f t="shared" si="4"/>
        <v>0</v>
      </c>
      <c r="AJ28" s="35">
        <v>0</v>
      </c>
      <c r="AK28" s="35">
        <v>0</v>
      </c>
      <c r="AL28" s="35">
        <f t="shared" si="5"/>
        <v>0</v>
      </c>
      <c r="AM28" s="35" t="s">
        <v>109</v>
      </c>
      <c r="AN28" s="35">
        <f t="shared" si="1"/>
        <v>0</v>
      </c>
      <c r="AO28" s="35">
        <v>0</v>
      </c>
      <c r="AP28" s="35">
        <v>0</v>
      </c>
      <c r="AQ28" s="35">
        <f t="shared" si="2"/>
        <v>0</v>
      </c>
      <c r="AR28" s="35">
        <v>0</v>
      </c>
      <c r="AS28" s="35">
        <v>0</v>
      </c>
      <c r="AT28" s="35">
        <v>0</v>
      </c>
      <c r="AU28" s="35">
        <v>0</v>
      </c>
      <c r="AV28" s="35">
        <v>0</v>
      </c>
      <c r="AW28" s="35">
        <v>0</v>
      </c>
      <c r="AX28" s="35">
        <v>0</v>
      </c>
      <c r="AY28" s="35">
        <v>0</v>
      </c>
      <c r="AZ28" s="35">
        <v>0</v>
      </c>
      <c r="BA28" s="35">
        <v>0</v>
      </c>
      <c r="BB28" s="35">
        <v>0</v>
      </c>
      <c r="BC28" s="35">
        <v>0</v>
      </c>
      <c r="BD28" s="35" t="s">
        <v>109</v>
      </c>
      <c r="BE28" s="35" t="s">
        <v>109</v>
      </c>
      <c r="BF28" s="35">
        <v>0</v>
      </c>
      <c r="BG28" s="35" t="s">
        <v>109</v>
      </c>
      <c r="BH28" s="35">
        <v>0</v>
      </c>
      <c r="BI28" s="35">
        <v>0</v>
      </c>
      <c r="BJ28" s="35">
        <v>0</v>
      </c>
      <c r="BK28" s="35">
        <v>0</v>
      </c>
      <c r="BL28" s="35">
        <v>0</v>
      </c>
      <c r="BM28" s="55">
        <v>0</v>
      </c>
      <c r="BN28" s="35" t="s">
        <v>109</v>
      </c>
      <c r="BO28" s="35" t="s">
        <v>109</v>
      </c>
      <c r="BP28" s="55">
        <v>0</v>
      </c>
      <c r="BQ28" s="35" t="s">
        <v>109</v>
      </c>
      <c r="BR28" s="55">
        <v>0</v>
      </c>
      <c r="BS28" s="35" t="s">
        <v>109</v>
      </c>
      <c r="BT28" s="35" t="s">
        <v>109</v>
      </c>
      <c r="BU28" s="55">
        <v>0</v>
      </c>
      <c r="BV28" s="35" t="s">
        <v>109</v>
      </c>
      <c r="BW28" s="35">
        <v>0</v>
      </c>
      <c r="BX28" s="35">
        <v>0</v>
      </c>
      <c r="BY28" s="35">
        <v>0</v>
      </c>
      <c r="BZ28" s="35">
        <v>0</v>
      </c>
      <c r="CA28" s="35">
        <v>0</v>
      </c>
      <c r="CB28" s="35">
        <v>0</v>
      </c>
      <c r="CC28" s="35">
        <v>0</v>
      </c>
      <c r="CD28" s="35">
        <v>0</v>
      </c>
      <c r="CE28" s="35">
        <f t="shared" si="3"/>
        <v>0</v>
      </c>
      <c r="CF28" s="35">
        <v>0</v>
      </c>
      <c r="CG28" s="55">
        <v>0</v>
      </c>
      <c r="CH28" s="35">
        <v>0</v>
      </c>
      <c r="CI28" s="35">
        <v>0</v>
      </c>
      <c r="CJ28" s="55">
        <v>0</v>
      </c>
      <c r="CK28" s="35">
        <v>0</v>
      </c>
      <c r="CL28" s="55">
        <v>0</v>
      </c>
      <c r="CM28" s="35">
        <v>0</v>
      </c>
      <c r="CN28" s="35">
        <v>0</v>
      </c>
      <c r="CO28" s="55">
        <v>0</v>
      </c>
      <c r="CP28" s="35">
        <v>0</v>
      </c>
      <c r="CQ28" s="38"/>
    </row>
    <row r="29" s="25" customFormat="1" ht="47.25" hidden="1" customHeight="1">
      <c r="A29" s="33" t="s">
        <v>130</v>
      </c>
      <c r="B29" s="34" t="s">
        <v>131</v>
      </c>
      <c r="C29" s="34" t="s">
        <v>108</v>
      </c>
      <c r="D29" s="35">
        <v>0</v>
      </c>
      <c r="E29" s="36">
        <v>0</v>
      </c>
      <c r="F29" s="36">
        <v>0</v>
      </c>
      <c r="G29" s="35">
        <v>0</v>
      </c>
      <c r="H29" s="55">
        <v>0</v>
      </c>
      <c r="I29" s="55">
        <v>0</v>
      </c>
      <c r="J29" s="35">
        <v>0</v>
      </c>
      <c r="K29" s="55">
        <v>0</v>
      </c>
      <c r="L29" s="55">
        <v>0</v>
      </c>
      <c r="M29" s="35">
        <v>0</v>
      </c>
      <c r="N29" s="35" t="s">
        <v>109</v>
      </c>
      <c r="O29" s="37">
        <v>0</v>
      </c>
      <c r="P29" s="35" t="s">
        <v>109</v>
      </c>
      <c r="Q29" s="35" t="s">
        <v>109</v>
      </c>
      <c r="R29" s="35" t="s">
        <v>109</v>
      </c>
      <c r="S29" s="35" t="s">
        <v>109</v>
      </c>
      <c r="T29" s="37">
        <v>0</v>
      </c>
      <c r="U29" s="55">
        <v>0</v>
      </c>
      <c r="V29" s="37">
        <v>0</v>
      </c>
      <c r="W29" s="55">
        <v>0</v>
      </c>
      <c r="X29" s="55">
        <v>0</v>
      </c>
      <c r="Y29" s="35">
        <v>0</v>
      </c>
      <c r="Z29" s="35" t="s">
        <v>109</v>
      </c>
      <c r="AA29" s="35" t="s">
        <v>109</v>
      </c>
      <c r="AB29" s="35">
        <v>0</v>
      </c>
      <c r="AC29" s="35" t="s">
        <v>109</v>
      </c>
      <c r="AD29" s="55">
        <v>0</v>
      </c>
      <c r="AE29" s="35">
        <f t="shared" si="8"/>
        <v>0</v>
      </c>
      <c r="AF29" s="35">
        <v>0</v>
      </c>
      <c r="AG29" s="55">
        <v>0</v>
      </c>
      <c r="AH29" s="35">
        <v>0</v>
      </c>
      <c r="AI29" s="35">
        <f t="shared" si="4"/>
        <v>0</v>
      </c>
      <c r="AJ29" s="35">
        <v>0</v>
      </c>
      <c r="AK29" s="35">
        <v>0</v>
      </c>
      <c r="AL29" s="35">
        <f t="shared" si="5"/>
        <v>0</v>
      </c>
      <c r="AM29" s="35" t="s">
        <v>109</v>
      </c>
      <c r="AN29" s="35">
        <f t="shared" si="1"/>
        <v>0</v>
      </c>
      <c r="AO29" s="35">
        <v>0</v>
      </c>
      <c r="AP29" s="35">
        <v>0</v>
      </c>
      <c r="AQ29" s="35">
        <f t="shared" si="2"/>
        <v>0</v>
      </c>
      <c r="AR29" s="35">
        <v>0</v>
      </c>
      <c r="AS29" s="35">
        <v>0</v>
      </c>
      <c r="AT29" s="35">
        <v>0</v>
      </c>
      <c r="AU29" s="35">
        <v>0</v>
      </c>
      <c r="AV29" s="35">
        <v>0</v>
      </c>
      <c r="AW29" s="35">
        <v>0</v>
      </c>
      <c r="AX29" s="35">
        <v>0</v>
      </c>
      <c r="AY29" s="35">
        <v>0</v>
      </c>
      <c r="AZ29" s="35">
        <v>0</v>
      </c>
      <c r="BA29" s="35">
        <v>0</v>
      </c>
      <c r="BB29" s="35">
        <v>0</v>
      </c>
      <c r="BC29" s="35">
        <v>0</v>
      </c>
      <c r="BD29" s="35" t="s">
        <v>109</v>
      </c>
      <c r="BE29" s="35" t="s">
        <v>109</v>
      </c>
      <c r="BF29" s="35">
        <v>0</v>
      </c>
      <c r="BG29" s="35" t="s">
        <v>109</v>
      </c>
      <c r="BH29" s="35">
        <v>0</v>
      </c>
      <c r="BI29" s="35">
        <v>0</v>
      </c>
      <c r="BJ29" s="35">
        <v>0</v>
      </c>
      <c r="BK29" s="35">
        <v>0</v>
      </c>
      <c r="BL29" s="35">
        <v>0</v>
      </c>
      <c r="BM29" s="55">
        <v>0</v>
      </c>
      <c r="BN29" s="35" t="s">
        <v>109</v>
      </c>
      <c r="BO29" s="35" t="s">
        <v>109</v>
      </c>
      <c r="BP29" s="55">
        <v>0</v>
      </c>
      <c r="BQ29" s="35" t="s">
        <v>109</v>
      </c>
      <c r="BR29" s="55">
        <v>0</v>
      </c>
      <c r="BS29" s="35" t="s">
        <v>109</v>
      </c>
      <c r="BT29" s="35" t="s">
        <v>109</v>
      </c>
      <c r="BU29" s="55">
        <v>0</v>
      </c>
      <c r="BV29" s="35" t="s">
        <v>109</v>
      </c>
      <c r="BW29" s="35">
        <v>0</v>
      </c>
      <c r="BX29" s="35">
        <v>0</v>
      </c>
      <c r="BY29" s="35">
        <v>0</v>
      </c>
      <c r="BZ29" s="35">
        <v>0</v>
      </c>
      <c r="CA29" s="35">
        <v>0</v>
      </c>
      <c r="CB29" s="35">
        <v>0</v>
      </c>
      <c r="CC29" s="35">
        <v>0</v>
      </c>
      <c r="CD29" s="35">
        <v>0</v>
      </c>
      <c r="CE29" s="35">
        <f t="shared" si="3"/>
        <v>0</v>
      </c>
      <c r="CF29" s="35">
        <v>0</v>
      </c>
      <c r="CG29" s="55">
        <v>0</v>
      </c>
      <c r="CH29" s="35">
        <v>0</v>
      </c>
      <c r="CI29" s="35">
        <v>0</v>
      </c>
      <c r="CJ29" s="55">
        <v>0</v>
      </c>
      <c r="CK29" s="35">
        <v>0</v>
      </c>
      <c r="CL29" s="55">
        <v>0</v>
      </c>
      <c r="CM29" s="35">
        <v>0</v>
      </c>
      <c r="CN29" s="35">
        <v>0</v>
      </c>
      <c r="CO29" s="55">
        <v>0</v>
      </c>
      <c r="CP29" s="35">
        <v>0</v>
      </c>
      <c r="CQ29" s="38"/>
    </row>
    <row r="30" s="25" customFormat="1" ht="47.25" hidden="1" customHeight="1">
      <c r="A30" s="33" t="s">
        <v>132</v>
      </c>
      <c r="B30" s="34" t="s">
        <v>133</v>
      </c>
      <c r="C30" s="34" t="s">
        <v>108</v>
      </c>
      <c r="D30" s="35">
        <v>0</v>
      </c>
      <c r="E30" s="36">
        <v>0</v>
      </c>
      <c r="F30" s="36">
        <v>0</v>
      </c>
      <c r="G30" s="35">
        <v>0</v>
      </c>
      <c r="H30" s="55">
        <v>0</v>
      </c>
      <c r="I30" s="55">
        <v>0</v>
      </c>
      <c r="J30" s="35">
        <v>0</v>
      </c>
      <c r="K30" s="55">
        <v>0</v>
      </c>
      <c r="L30" s="55">
        <v>0</v>
      </c>
      <c r="M30" s="35">
        <v>0</v>
      </c>
      <c r="N30" s="35" t="s">
        <v>109</v>
      </c>
      <c r="O30" s="37">
        <v>0</v>
      </c>
      <c r="P30" s="35" t="s">
        <v>109</v>
      </c>
      <c r="Q30" s="35" t="s">
        <v>109</v>
      </c>
      <c r="R30" s="35" t="s">
        <v>109</v>
      </c>
      <c r="S30" s="35" t="s">
        <v>109</v>
      </c>
      <c r="T30" s="37">
        <v>0</v>
      </c>
      <c r="U30" s="55">
        <v>0</v>
      </c>
      <c r="V30" s="37">
        <v>0</v>
      </c>
      <c r="W30" s="55">
        <v>0</v>
      </c>
      <c r="X30" s="55">
        <v>0</v>
      </c>
      <c r="Y30" s="35">
        <v>0</v>
      </c>
      <c r="Z30" s="35" t="s">
        <v>109</v>
      </c>
      <c r="AA30" s="35" t="s">
        <v>109</v>
      </c>
      <c r="AB30" s="35">
        <v>0</v>
      </c>
      <c r="AC30" s="35" t="s">
        <v>109</v>
      </c>
      <c r="AD30" s="55">
        <v>0</v>
      </c>
      <c r="AE30" s="35">
        <f t="shared" si="8"/>
        <v>0</v>
      </c>
      <c r="AF30" s="35">
        <v>0</v>
      </c>
      <c r="AG30" s="55">
        <v>0</v>
      </c>
      <c r="AH30" s="35">
        <v>0</v>
      </c>
      <c r="AI30" s="35">
        <f t="shared" si="4"/>
        <v>0</v>
      </c>
      <c r="AJ30" s="35">
        <v>0</v>
      </c>
      <c r="AK30" s="35">
        <v>0</v>
      </c>
      <c r="AL30" s="35">
        <f t="shared" si="5"/>
        <v>0</v>
      </c>
      <c r="AM30" s="35" t="s">
        <v>109</v>
      </c>
      <c r="AN30" s="35">
        <f t="shared" si="1"/>
        <v>0</v>
      </c>
      <c r="AO30" s="35">
        <v>0</v>
      </c>
      <c r="AP30" s="35">
        <v>0</v>
      </c>
      <c r="AQ30" s="35">
        <f t="shared" si="2"/>
        <v>0</v>
      </c>
      <c r="AR30" s="35">
        <v>0</v>
      </c>
      <c r="AS30" s="35">
        <v>0</v>
      </c>
      <c r="AT30" s="35">
        <v>0</v>
      </c>
      <c r="AU30" s="35">
        <v>0</v>
      </c>
      <c r="AV30" s="35">
        <v>0</v>
      </c>
      <c r="AW30" s="35">
        <v>0</v>
      </c>
      <c r="AX30" s="35">
        <v>0</v>
      </c>
      <c r="AY30" s="35">
        <v>0</v>
      </c>
      <c r="AZ30" s="35">
        <v>0</v>
      </c>
      <c r="BA30" s="35">
        <v>0</v>
      </c>
      <c r="BB30" s="35">
        <v>0</v>
      </c>
      <c r="BC30" s="35">
        <v>0</v>
      </c>
      <c r="BD30" s="35" t="s">
        <v>109</v>
      </c>
      <c r="BE30" s="35" t="s">
        <v>109</v>
      </c>
      <c r="BF30" s="35">
        <v>0</v>
      </c>
      <c r="BG30" s="35" t="s">
        <v>109</v>
      </c>
      <c r="BH30" s="35">
        <v>0</v>
      </c>
      <c r="BI30" s="35">
        <v>0</v>
      </c>
      <c r="BJ30" s="35">
        <v>0</v>
      </c>
      <c r="BK30" s="35">
        <v>0</v>
      </c>
      <c r="BL30" s="35">
        <v>0</v>
      </c>
      <c r="BM30" s="55">
        <v>0</v>
      </c>
      <c r="BN30" s="35" t="s">
        <v>109</v>
      </c>
      <c r="BO30" s="35" t="s">
        <v>109</v>
      </c>
      <c r="BP30" s="55">
        <v>0</v>
      </c>
      <c r="BQ30" s="35" t="s">
        <v>109</v>
      </c>
      <c r="BR30" s="55">
        <v>0</v>
      </c>
      <c r="BS30" s="35" t="s">
        <v>109</v>
      </c>
      <c r="BT30" s="35" t="s">
        <v>109</v>
      </c>
      <c r="BU30" s="55">
        <v>0</v>
      </c>
      <c r="BV30" s="35" t="s">
        <v>109</v>
      </c>
      <c r="BW30" s="35">
        <v>0</v>
      </c>
      <c r="BX30" s="35">
        <v>0</v>
      </c>
      <c r="BY30" s="35">
        <v>0</v>
      </c>
      <c r="BZ30" s="35">
        <v>0</v>
      </c>
      <c r="CA30" s="35">
        <v>0</v>
      </c>
      <c r="CB30" s="35">
        <v>0</v>
      </c>
      <c r="CC30" s="35">
        <v>0</v>
      </c>
      <c r="CD30" s="35">
        <v>0</v>
      </c>
      <c r="CE30" s="35">
        <f t="shared" si="3"/>
        <v>0</v>
      </c>
      <c r="CF30" s="35">
        <v>0</v>
      </c>
      <c r="CG30" s="55">
        <v>0</v>
      </c>
      <c r="CH30" s="35">
        <v>0</v>
      </c>
      <c r="CI30" s="35">
        <v>0</v>
      </c>
      <c r="CJ30" s="55">
        <v>0</v>
      </c>
      <c r="CK30" s="35">
        <v>0</v>
      </c>
      <c r="CL30" s="55">
        <v>0</v>
      </c>
      <c r="CM30" s="35">
        <v>0</v>
      </c>
      <c r="CN30" s="35">
        <v>0</v>
      </c>
      <c r="CO30" s="55">
        <v>0</v>
      </c>
      <c r="CP30" s="35">
        <v>0</v>
      </c>
      <c r="CQ30" s="38"/>
    </row>
    <row r="31" s="25" customFormat="1" ht="31.5" hidden="1" customHeight="1">
      <c r="A31" s="33" t="s">
        <v>134</v>
      </c>
      <c r="B31" s="34" t="s">
        <v>135</v>
      </c>
      <c r="C31" s="34" t="s">
        <v>108</v>
      </c>
      <c r="D31" s="35">
        <v>0</v>
      </c>
      <c r="E31" s="36">
        <v>0</v>
      </c>
      <c r="F31" s="36">
        <v>0</v>
      </c>
      <c r="G31" s="35">
        <v>0</v>
      </c>
      <c r="H31" s="55">
        <v>0</v>
      </c>
      <c r="I31" s="55">
        <v>0</v>
      </c>
      <c r="J31" s="35">
        <v>0</v>
      </c>
      <c r="K31" s="55">
        <v>0</v>
      </c>
      <c r="L31" s="55">
        <v>0</v>
      </c>
      <c r="M31" s="35">
        <v>0</v>
      </c>
      <c r="N31" s="35" t="s">
        <v>109</v>
      </c>
      <c r="O31" s="37">
        <v>0</v>
      </c>
      <c r="P31" s="35" t="s">
        <v>109</v>
      </c>
      <c r="Q31" s="35" t="s">
        <v>109</v>
      </c>
      <c r="R31" s="35" t="s">
        <v>109</v>
      </c>
      <c r="S31" s="35" t="s">
        <v>109</v>
      </c>
      <c r="T31" s="37">
        <v>0</v>
      </c>
      <c r="U31" s="55">
        <v>0</v>
      </c>
      <c r="V31" s="37">
        <v>0</v>
      </c>
      <c r="W31" s="55">
        <v>0</v>
      </c>
      <c r="X31" s="55">
        <v>0</v>
      </c>
      <c r="Y31" s="35">
        <v>0</v>
      </c>
      <c r="Z31" s="35" t="s">
        <v>109</v>
      </c>
      <c r="AA31" s="35" t="s">
        <v>109</v>
      </c>
      <c r="AB31" s="35">
        <v>0</v>
      </c>
      <c r="AC31" s="35" t="s">
        <v>109</v>
      </c>
      <c r="AD31" s="55">
        <v>0</v>
      </c>
      <c r="AE31" s="35">
        <f t="shared" si="8"/>
        <v>0</v>
      </c>
      <c r="AF31" s="35">
        <v>0</v>
      </c>
      <c r="AG31" s="55">
        <v>0</v>
      </c>
      <c r="AH31" s="35">
        <v>0</v>
      </c>
      <c r="AI31" s="35">
        <f t="shared" si="4"/>
        <v>0</v>
      </c>
      <c r="AJ31" s="35">
        <v>0</v>
      </c>
      <c r="AK31" s="35">
        <v>0</v>
      </c>
      <c r="AL31" s="35">
        <f t="shared" si="5"/>
        <v>0</v>
      </c>
      <c r="AM31" s="35" t="s">
        <v>109</v>
      </c>
      <c r="AN31" s="35">
        <f t="shared" si="1"/>
        <v>0</v>
      </c>
      <c r="AO31" s="35">
        <v>0</v>
      </c>
      <c r="AP31" s="35">
        <v>0</v>
      </c>
      <c r="AQ31" s="35">
        <f t="shared" si="2"/>
        <v>0</v>
      </c>
      <c r="AR31" s="35">
        <v>0</v>
      </c>
      <c r="AS31" s="35">
        <v>0</v>
      </c>
      <c r="AT31" s="35">
        <v>0</v>
      </c>
      <c r="AU31" s="35">
        <v>0</v>
      </c>
      <c r="AV31" s="35">
        <v>0</v>
      </c>
      <c r="AW31" s="35">
        <v>0</v>
      </c>
      <c r="AX31" s="35">
        <v>0</v>
      </c>
      <c r="AY31" s="35">
        <v>0</v>
      </c>
      <c r="AZ31" s="35">
        <v>0</v>
      </c>
      <c r="BA31" s="35">
        <v>0</v>
      </c>
      <c r="BB31" s="35">
        <v>0</v>
      </c>
      <c r="BC31" s="35">
        <v>0</v>
      </c>
      <c r="BD31" s="35" t="s">
        <v>109</v>
      </c>
      <c r="BE31" s="35" t="s">
        <v>109</v>
      </c>
      <c r="BF31" s="35">
        <v>0</v>
      </c>
      <c r="BG31" s="35" t="s">
        <v>109</v>
      </c>
      <c r="BH31" s="35">
        <v>0</v>
      </c>
      <c r="BI31" s="35">
        <v>0</v>
      </c>
      <c r="BJ31" s="35">
        <v>0</v>
      </c>
      <c r="BK31" s="35">
        <v>0</v>
      </c>
      <c r="BL31" s="35">
        <v>0</v>
      </c>
      <c r="BM31" s="55">
        <v>0</v>
      </c>
      <c r="BN31" s="35" t="s">
        <v>109</v>
      </c>
      <c r="BO31" s="35" t="s">
        <v>109</v>
      </c>
      <c r="BP31" s="55">
        <v>0</v>
      </c>
      <c r="BQ31" s="35" t="s">
        <v>109</v>
      </c>
      <c r="BR31" s="55">
        <v>0</v>
      </c>
      <c r="BS31" s="35" t="s">
        <v>109</v>
      </c>
      <c r="BT31" s="35" t="s">
        <v>109</v>
      </c>
      <c r="BU31" s="55">
        <v>0</v>
      </c>
      <c r="BV31" s="35" t="s">
        <v>109</v>
      </c>
      <c r="BW31" s="35">
        <v>0</v>
      </c>
      <c r="BX31" s="35">
        <v>0</v>
      </c>
      <c r="BY31" s="35">
        <v>0</v>
      </c>
      <c r="BZ31" s="35">
        <v>0</v>
      </c>
      <c r="CA31" s="35">
        <v>0</v>
      </c>
      <c r="CB31" s="35">
        <v>0</v>
      </c>
      <c r="CC31" s="35">
        <v>0</v>
      </c>
      <c r="CD31" s="35">
        <v>0</v>
      </c>
      <c r="CE31" s="35">
        <f t="shared" si="3"/>
        <v>0</v>
      </c>
      <c r="CF31" s="35">
        <v>0</v>
      </c>
      <c r="CG31" s="55">
        <v>0</v>
      </c>
      <c r="CH31" s="35">
        <v>0</v>
      </c>
      <c r="CI31" s="35">
        <v>0</v>
      </c>
      <c r="CJ31" s="55">
        <v>0</v>
      </c>
      <c r="CK31" s="35">
        <v>0</v>
      </c>
      <c r="CL31" s="55">
        <v>0</v>
      </c>
      <c r="CM31" s="35">
        <v>0</v>
      </c>
      <c r="CN31" s="35">
        <v>0</v>
      </c>
      <c r="CO31" s="55">
        <v>0</v>
      </c>
      <c r="CP31" s="35">
        <v>0</v>
      </c>
      <c r="CQ31" s="38"/>
    </row>
    <row r="32" s="25" customFormat="1" ht="47.25" hidden="1" customHeight="1">
      <c r="A32" s="33" t="s">
        <v>136</v>
      </c>
      <c r="B32" s="34" t="s">
        <v>137</v>
      </c>
      <c r="C32" s="34" t="s">
        <v>108</v>
      </c>
      <c r="D32" s="35">
        <v>0</v>
      </c>
      <c r="E32" s="36">
        <v>0</v>
      </c>
      <c r="F32" s="36">
        <v>0</v>
      </c>
      <c r="G32" s="35">
        <v>0</v>
      </c>
      <c r="H32" s="55">
        <v>0</v>
      </c>
      <c r="I32" s="55">
        <v>0</v>
      </c>
      <c r="J32" s="35">
        <v>0</v>
      </c>
      <c r="K32" s="55">
        <v>0</v>
      </c>
      <c r="L32" s="55">
        <v>0</v>
      </c>
      <c r="M32" s="35">
        <v>0</v>
      </c>
      <c r="N32" s="35" t="s">
        <v>109</v>
      </c>
      <c r="O32" s="37">
        <v>0</v>
      </c>
      <c r="P32" s="35" t="s">
        <v>109</v>
      </c>
      <c r="Q32" s="35" t="s">
        <v>109</v>
      </c>
      <c r="R32" s="35" t="s">
        <v>109</v>
      </c>
      <c r="S32" s="35" t="s">
        <v>109</v>
      </c>
      <c r="T32" s="37">
        <v>0</v>
      </c>
      <c r="U32" s="55">
        <v>0</v>
      </c>
      <c r="V32" s="37">
        <v>0</v>
      </c>
      <c r="W32" s="55">
        <v>0</v>
      </c>
      <c r="X32" s="55">
        <v>0</v>
      </c>
      <c r="Y32" s="35">
        <v>0</v>
      </c>
      <c r="Z32" s="35" t="s">
        <v>109</v>
      </c>
      <c r="AA32" s="35" t="s">
        <v>109</v>
      </c>
      <c r="AB32" s="35">
        <v>0</v>
      </c>
      <c r="AC32" s="35" t="s">
        <v>109</v>
      </c>
      <c r="AD32" s="55">
        <v>0</v>
      </c>
      <c r="AE32" s="35">
        <f t="shared" si="8"/>
        <v>0</v>
      </c>
      <c r="AF32" s="35">
        <v>0</v>
      </c>
      <c r="AG32" s="55">
        <v>0</v>
      </c>
      <c r="AH32" s="35">
        <v>0</v>
      </c>
      <c r="AI32" s="35">
        <f t="shared" si="4"/>
        <v>0</v>
      </c>
      <c r="AJ32" s="35">
        <v>0</v>
      </c>
      <c r="AK32" s="35">
        <v>0</v>
      </c>
      <c r="AL32" s="35">
        <f t="shared" si="5"/>
        <v>0</v>
      </c>
      <c r="AM32" s="35" t="s">
        <v>109</v>
      </c>
      <c r="AN32" s="35">
        <f t="shared" si="1"/>
        <v>0</v>
      </c>
      <c r="AO32" s="35">
        <v>0</v>
      </c>
      <c r="AP32" s="35">
        <v>0</v>
      </c>
      <c r="AQ32" s="35">
        <f t="shared" si="2"/>
        <v>0</v>
      </c>
      <c r="AR32" s="35">
        <v>0</v>
      </c>
      <c r="AS32" s="35">
        <v>0</v>
      </c>
      <c r="AT32" s="35">
        <v>0</v>
      </c>
      <c r="AU32" s="35">
        <v>0</v>
      </c>
      <c r="AV32" s="35">
        <v>0</v>
      </c>
      <c r="AW32" s="35">
        <v>0</v>
      </c>
      <c r="AX32" s="35">
        <v>0</v>
      </c>
      <c r="AY32" s="35">
        <v>0</v>
      </c>
      <c r="AZ32" s="35">
        <v>0</v>
      </c>
      <c r="BA32" s="35">
        <v>0</v>
      </c>
      <c r="BB32" s="35">
        <v>0</v>
      </c>
      <c r="BC32" s="35">
        <v>0</v>
      </c>
      <c r="BD32" s="35" t="s">
        <v>109</v>
      </c>
      <c r="BE32" s="35" t="s">
        <v>109</v>
      </c>
      <c r="BF32" s="35">
        <v>0</v>
      </c>
      <c r="BG32" s="35" t="s">
        <v>109</v>
      </c>
      <c r="BH32" s="35">
        <v>0</v>
      </c>
      <c r="BI32" s="35">
        <v>0</v>
      </c>
      <c r="BJ32" s="35">
        <v>0</v>
      </c>
      <c r="BK32" s="35">
        <v>0</v>
      </c>
      <c r="BL32" s="35">
        <v>0</v>
      </c>
      <c r="BM32" s="55">
        <v>0</v>
      </c>
      <c r="BN32" s="35" t="s">
        <v>109</v>
      </c>
      <c r="BO32" s="35" t="s">
        <v>109</v>
      </c>
      <c r="BP32" s="55">
        <v>0</v>
      </c>
      <c r="BQ32" s="35" t="s">
        <v>109</v>
      </c>
      <c r="BR32" s="55">
        <v>0</v>
      </c>
      <c r="BS32" s="35" t="s">
        <v>109</v>
      </c>
      <c r="BT32" s="35" t="s">
        <v>109</v>
      </c>
      <c r="BU32" s="55">
        <v>0</v>
      </c>
      <c r="BV32" s="35" t="s">
        <v>109</v>
      </c>
      <c r="BW32" s="35">
        <v>0</v>
      </c>
      <c r="BX32" s="35">
        <v>0</v>
      </c>
      <c r="BY32" s="35">
        <v>0</v>
      </c>
      <c r="BZ32" s="35">
        <v>0</v>
      </c>
      <c r="CA32" s="35">
        <v>0</v>
      </c>
      <c r="CB32" s="35">
        <v>0</v>
      </c>
      <c r="CC32" s="35">
        <v>0</v>
      </c>
      <c r="CD32" s="35">
        <v>0</v>
      </c>
      <c r="CE32" s="35">
        <f t="shared" si="3"/>
        <v>0</v>
      </c>
      <c r="CF32" s="35">
        <v>0</v>
      </c>
      <c r="CG32" s="55">
        <v>0</v>
      </c>
      <c r="CH32" s="35">
        <v>0</v>
      </c>
      <c r="CI32" s="35">
        <v>0</v>
      </c>
      <c r="CJ32" s="55">
        <v>0</v>
      </c>
      <c r="CK32" s="35">
        <v>0</v>
      </c>
      <c r="CL32" s="55">
        <v>0</v>
      </c>
      <c r="CM32" s="35">
        <v>0</v>
      </c>
      <c r="CN32" s="35">
        <v>0</v>
      </c>
      <c r="CO32" s="55">
        <v>0</v>
      </c>
      <c r="CP32" s="35">
        <v>0</v>
      </c>
      <c r="CQ32" s="38"/>
    </row>
    <row r="33" s="25" customFormat="1" ht="31.5" hidden="1" customHeight="1">
      <c r="A33" s="33" t="s">
        <v>138</v>
      </c>
      <c r="B33" s="34" t="s">
        <v>139</v>
      </c>
      <c r="C33" s="34" t="s">
        <v>108</v>
      </c>
      <c r="D33" s="35">
        <v>0</v>
      </c>
      <c r="E33" s="36">
        <v>0</v>
      </c>
      <c r="F33" s="36">
        <v>0</v>
      </c>
      <c r="G33" s="35">
        <v>0</v>
      </c>
      <c r="H33" s="55">
        <v>0</v>
      </c>
      <c r="I33" s="55">
        <v>0</v>
      </c>
      <c r="J33" s="35">
        <v>0</v>
      </c>
      <c r="K33" s="55">
        <v>0</v>
      </c>
      <c r="L33" s="55">
        <v>0</v>
      </c>
      <c r="M33" s="35">
        <v>0</v>
      </c>
      <c r="N33" s="35" t="s">
        <v>109</v>
      </c>
      <c r="O33" s="37">
        <v>0</v>
      </c>
      <c r="P33" s="35" t="s">
        <v>109</v>
      </c>
      <c r="Q33" s="35" t="s">
        <v>109</v>
      </c>
      <c r="R33" s="35" t="s">
        <v>109</v>
      </c>
      <c r="S33" s="35" t="s">
        <v>109</v>
      </c>
      <c r="T33" s="37">
        <v>0</v>
      </c>
      <c r="U33" s="55">
        <v>0</v>
      </c>
      <c r="V33" s="37">
        <v>0</v>
      </c>
      <c r="W33" s="55">
        <v>0</v>
      </c>
      <c r="X33" s="55">
        <v>0</v>
      </c>
      <c r="Y33" s="35">
        <v>0</v>
      </c>
      <c r="Z33" s="35" t="s">
        <v>109</v>
      </c>
      <c r="AA33" s="35" t="s">
        <v>109</v>
      </c>
      <c r="AB33" s="35">
        <v>0</v>
      </c>
      <c r="AC33" s="35" t="s">
        <v>109</v>
      </c>
      <c r="AD33" s="55">
        <v>0</v>
      </c>
      <c r="AE33" s="35">
        <f t="shared" si="8"/>
        <v>0</v>
      </c>
      <c r="AF33" s="35">
        <v>0</v>
      </c>
      <c r="AG33" s="55">
        <v>0</v>
      </c>
      <c r="AH33" s="35">
        <v>0</v>
      </c>
      <c r="AI33" s="35">
        <f t="shared" si="4"/>
        <v>0</v>
      </c>
      <c r="AJ33" s="35">
        <v>0</v>
      </c>
      <c r="AK33" s="35">
        <v>0</v>
      </c>
      <c r="AL33" s="35">
        <f t="shared" si="5"/>
        <v>0</v>
      </c>
      <c r="AM33" s="35" t="s">
        <v>109</v>
      </c>
      <c r="AN33" s="35">
        <f t="shared" si="1"/>
        <v>0</v>
      </c>
      <c r="AO33" s="35">
        <v>0</v>
      </c>
      <c r="AP33" s="35">
        <v>0</v>
      </c>
      <c r="AQ33" s="35">
        <f t="shared" si="2"/>
        <v>0</v>
      </c>
      <c r="AR33" s="35">
        <v>0</v>
      </c>
      <c r="AS33" s="35">
        <v>0</v>
      </c>
      <c r="AT33" s="35">
        <v>0</v>
      </c>
      <c r="AU33" s="35">
        <v>0</v>
      </c>
      <c r="AV33" s="35">
        <v>0</v>
      </c>
      <c r="AW33" s="35">
        <v>0</v>
      </c>
      <c r="AX33" s="35">
        <v>0</v>
      </c>
      <c r="AY33" s="35">
        <v>0</v>
      </c>
      <c r="AZ33" s="35">
        <v>0</v>
      </c>
      <c r="BA33" s="35">
        <v>0</v>
      </c>
      <c r="BB33" s="35">
        <v>0</v>
      </c>
      <c r="BC33" s="35">
        <v>0</v>
      </c>
      <c r="BD33" s="35" t="s">
        <v>109</v>
      </c>
      <c r="BE33" s="35" t="s">
        <v>109</v>
      </c>
      <c r="BF33" s="35">
        <v>0</v>
      </c>
      <c r="BG33" s="35" t="s">
        <v>109</v>
      </c>
      <c r="BH33" s="35">
        <v>0</v>
      </c>
      <c r="BI33" s="35">
        <v>0</v>
      </c>
      <c r="BJ33" s="35">
        <v>0</v>
      </c>
      <c r="BK33" s="35">
        <v>0</v>
      </c>
      <c r="BL33" s="35">
        <v>0</v>
      </c>
      <c r="BM33" s="55">
        <v>0</v>
      </c>
      <c r="BN33" s="35" t="s">
        <v>109</v>
      </c>
      <c r="BO33" s="35" t="s">
        <v>109</v>
      </c>
      <c r="BP33" s="55">
        <v>0</v>
      </c>
      <c r="BQ33" s="35" t="s">
        <v>109</v>
      </c>
      <c r="BR33" s="55">
        <v>0</v>
      </c>
      <c r="BS33" s="35" t="s">
        <v>109</v>
      </c>
      <c r="BT33" s="35" t="s">
        <v>109</v>
      </c>
      <c r="BU33" s="55">
        <v>0</v>
      </c>
      <c r="BV33" s="35" t="s">
        <v>109</v>
      </c>
      <c r="BW33" s="35">
        <v>0</v>
      </c>
      <c r="BX33" s="35">
        <v>0</v>
      </c>
      <c r="BY33" s="35">
        <v>0</v>
      </c>
      <c r="BZ33" s="35">
        <v>0</v>
      </c>
      <c r="CA33" s="35">
        <v>0</v>
      </c>
      <c r="CB33" s="35">
        <v>0</v>
      </c>
      <c r="CC33" s="35">
        <v>0</v>
      </c>
      <c r="CD33" s="35">
        <v>0</v>
      </c>
      <c r="CE33" s="35">
        <f t="shared" si="3"/>
        <v>0</v>
      </c>
      <c r="CF33" s="35">
        <v>0</v>
      </c>
      <c r="CG33" s="55">
        <v>0</v>
      </c>
      <c r="CH33" s="35">
        <v>0</v>
      </c>
      <c r="CI33" s="35">
        <v>0</v>
      </c>
      <c r="CJ33" s="55">
        <v>0</v>
      </c>
      <c r="CK33" s="35">
        <v>0</v>
      </c>
      <c r="CL33" s="55">
        <v>0</v>
      </c>
      <c r="CM33" s="35">
        <v>0</v>
      </c>
      <c r="CN33" s="35">
        <v>0</v>
      </c>
      <c r="CO33" s="55">
        <v>0</v>
      </c>
      <c r="CP33" s="35">
        <v>0</v>
      </c>
      <c r="CQ33" s="38"/>
    </row>
    <row r="34" s="25" customFormat="1" ht="31.5" hidden="1" customHeight="1">
      <c r="A34" s="33" t="s">
        <v>140</v>
      </c>
      <c r="B34" s="34" t="s">
        <v>141</v>
      </c>
      <c r="C34" s="34" t="s">
        <v>108</v>
      </c>
      <c r="D34" s="35">
        <v>0</v>
      </c>
      <c r="E34" s="36">
        <v>0</v>
      </c>
      <c r="F34" s="36">
        <v>0</v>
      </c>
      <c r="G34" s="35">
        <v>0</v>
      </c>
      <c r="H34" s="55">
        <v>0</v>
      </c>
      <c r="I34" s="55">
        <v>0</v>
      </c>
      <c r="J34" s="35">
        <v>0</v>
      </c>
      <c r="K34" s="55">
        <v>0</v>
      </c>
      <c r="L34" s="55">
        <v>0</v>
      </c>
      <c r="M34" s="35">
        <v>0</v>
      </c>
      <c r="N34" s="35" t="s">
        <v>109</v>
      </c>
      <c r="O34" s="37">
        <v>0</v>
      </c>
      <c r="P34" s="35" t="s">
        <v>109</v>
      </c>
      <c r="Q34" s="35" t="s">
        <v>109</v>
      </c>
      <c r="R34" s="35" t="s">
        <v>109</v>
      </c>
      <c r="S34" s="35" t="s">
        <v>109</v>
      </c>
      <c r="T34" s="37">
        <v>0</v>
      </c>
      <c r="U34" s="55">
        <v>0</v>
      </c>
      <c r="V34" s="37">
        <v>0</v>
      </c>
      <c r="W34" s="55">
        <v>0</v>
      </c>
      <c r="X34" s="55">
        <v>0</v>
      </c>
      <c r="Y34" s="35">
        <v>0</v>
      </c>
      <c r="Z34" s="35" t="s">
        <v>109</v>
      </c>
      <c r="AA34" s="35" t="s">
        <v>109</v>
      </c>
      <c r="AB34" s="35">
        <v>0</v>
      </c>
      <c r="AC34" s="35" t="s">
        <v>109</v>
      </c>
      <c r="AD34" s="55">
        <v>0</v>
      </c>
      <c r="AE34" s="35">
        <f t="shared" si="8"/>
        <v>0</v>
      </c>
      <c r="AF34" s="35">
        <v>0</v>
      </c>
      <c r="AG34" s="55">
        <v>0</v>
      </c>
      <c r="AH34" s="35">
        <v>0</v>
      </c>
      <c r="AI34" s="35">
        <f t="shared" si="4"/>
        <v>0</v>
      </c>
      <c r="AJ34" s="35">
        <v>0</v>
      </c>
      <c r="AK34" s="35">
        <v>0</v>
      </c>
      <c r="AL34" s="35">
        <f t="shared" si="5"/>
        <v>0</v>
      </c>
      <c r="AM34" s="35" t="s">
        <v>109</v>
      </c>
      <c r="AN34" s="35">
        <f t="shared" si="1"/>
        <v>0</v>
      </c>
      <c r="AO34" s="35">
        <v>0</v>
      </c>
      <c r="AP34" s="35">
        <v>0</v>
      </c>
      <c r="AQ34" s="35">
        <f t="shared" si="2"/>
        <v>0</v>
      </c>
      <c r="AR34" s="35">
        <v>0</v>
      </c>
      <c r="AS34" s="35">
        <v>0</v>
      </c>
      <c r="AT34" s="35">
        <v>0</v>
      </c>
      <c r="AU34" s="35">
        <v>0</v>
      </c>
      <c r="AV34" s="35">
        <v>0</v>
      </c>
      <c r="AW34" s="35">
        <v>0</v>
      </c>
      <c r="AX34" s="35">
        <v>0</v>
      </c>
      <c r="AY34" s="35">
        <v>0</v>
      </c>
      <c r="AZ34" s="35">
        <v>0</v>
      </c>
      <c r="BA34" s="35">
        <v>0</v>
      </c>
      <c r="BB34" s="35">
        <v>0</v>
      </c>
      <c r="BC34" s="35">
        <v>0</v>
      </c>
      <c r="BD34" s="35" t="s">
        <v>109</v>
      </c>
      <c r="BE34" s="35" t="s">
        <v>109</v>
      </c>
      <c r="BF34" s="35">
        <v>0</v>
      </c>
      <c r="BG34" s="35" t="s">
        <v>109</v>
      </c>
      <c r="BH34" s="35">
        <v>0</v>
      </c>
      <c r="BI34" s="35">
        <v>0</v>
      </c>
      <c r="BJ34" s="35">
        <v>0</v>
      </c>
      <c r="BK34" s="35">
        <v>0</v>
      </c>
      <c r="BL34" s="35">
        <v>0</v>
      </c>
      <c r="BM34" s="55">
        <v>0</v>
      </c>
      <c r="BN34" s="35" t="s">
        <v>109</v>
      </c>
      <c r="BO34" s="35" t="s">
        <v>109</v>
      </c>
      <c r="BP34" s="55">
        <v>0</v>
      </c>
      <c r="BQ34" s="35" t="s">
        <v>109</v>
      </c>
      <c r="BR34" s="55">
        <v>0</v>
      </c>
      <c r="BS34" s="35" t="s">
        <v>109</v>
      </c>
      <c r="BT34" s="35" t="s">
        <v>109</v>
      </c>
      <c r="BU34" s="55">
        <v>0</v>
      </c>
      <c r="BV34" s="35" t="s">
        <v>109</v>
      </c>
      <c r="BW34" s="35">
        <v>0</v>
      </c>
      <c r="BX34" s="35">
        <v>0</v>
      </c>
      <c r="BY34" s="35">
        <v>0</v>
      </c>
      <c r="BZ34" s="35">
        <v>0</v>
      </c>
      <c r="CA34" s="35">
        <v>0</v>
      </c>
      <c r="CB34" s="35">
        <v>0</v>
      </c>
      <c r="CC34" s="35">
        <v>0</v>
      </c>
      <c r="CD34" s="35">
        <v>0</v>
      </c>
      <c r="CE34" s="35">
        <f t="shared" si="3"/>
        <v>0</v>
      </c>
      <c r="CF34" s="35">
        <v>0</v>
      </c>
      <c r="CG34" s="55">
        <v>0</v>
      </c>
      <c r="CH34" s="35">
        <v>0</v>
      </c>
      <c r="CI34" s="35">
        <v>0</v>
      </c>
      <c r="CJ34" s="55">
        <v>0</v>
      </c>
      <c r="CK34" s="35">
        <v>0</v>
      </c>
      <c r="CL34" s="55">
        <v>0</v>
      </c>
      <c r="CM34" s="35">
        <v>0</v>
      </c>
      <c r="CN34" s="35">
        <v>0</v>
      </c>
      <c r="CO34" s="55">
        <v>0</v>
      </c>
      <c r="CP34" s="35">
        <v>0</v>
      </c>
      <c r="CQ34" s="38"/>
    </row>
    <row r="35" s="25" customFormat="1" ht="31.5" hidden="1" customHeight="1">
      <c r="A35" s="33" t="s">
        <v>142</v>
      </c>
      <c r="B35" s="34" t="s">
        <v>143</v>
      </c>
      <c r="C35" s="34" t="s">
        <v>108</v>
      </c>
      <c r="D35" s="35">
        <v>0</v>
      </c>
      <c r="E35" s="36">
        <v>0</v>
      </c>
      <c r="F35" s="36">
        <v>0</v>
      </c>
      <c r="G35" s="35">
        <v>0</v>
      </c>
      <c r="H35" s="55">
        <v>0</v>
      </c>
      <c r="I35" s="55">
        <v>0</v>
      </c>
      <c r="J35" s="35">
        <v>0</v>
      </c>
      <c r="K35" s="55">
        <v>0</v>
      </c>
      <c r="L35" s="55">
        <v>0</v>
      </c>
      <c r="M35" s="35">
        <v>0</v>
      </c>
      <c r="N35" s="35" t="s">
        <v>109</v>
      </c>
      <c r="O35" s="37">
        <v>0</v>
      </c>
      <c r="P35" s="35" t="s">
        <v>109</v>
      </c>
      <c r="Q35" s="35" t="s">
        <v>109</v>
      </c>
      <c r="R35" s="35" t="s">
        <v>109</v>
      </c>
      <c r="S35" s="35" t="s">
        <v>109</v>
      </c>
      <c r="T35" s="37">
        <v>0</v>
      </c>
      <c r="U35" s="55">
        <v>0</v>
      </c>
      <c r="V35" s="37">
        <v>0</v>
      </c>
      <c r="W35" s="55">
        <v>0</v>
      </c>
      <c r="X35" s="55">
        <v>0</v>
      </c>
      <c r="Y35" s="35">
        <v>0</v>
      </c>
      <c r="Z35" s="35" t="s">
        <v>109</v>
      </c>
      <c r="AA35" s="35" t="s">
        <v>109</v>
      </c>
      <c r="AB35" s="35">
        <v>0</v>
      </c>
      <c r="AC35" s="35" t="s">
        <v>109</v>
      </c>
      <c r="AD35" s="55">
        <v>0</v>
      </c>
      <c r="AE35" s="35">
        <f t="shared" si="8"/>
        <v>0</v>
      </c>
      <c r="AF35" s="35">
        <v>0</v>
      </c>
      <c r="AG35" s="55">
        <v>0</v>
      </c>
      <c r="AH35" s="35">
        <v>0</v>
      </c>
      <c r="AI35" s="35">
        <f t="shared" si="4"/>
        <v>0</v>
      </c>
      <c r="AJ35" s="35">
        <v>0</v>
      </c>
      <c r="AK35" s="35">
        <v>0</v>
      </c>
      <c r="AL35" s="35">
        <f t="shared" si="5"/>
        <v>0</v>
      </c>
      <c r="AM35" s="35" t="s">
        <v>109</v>
      </c>
      <c r="AN35" s="35">
        <f t="shared" si="1"/>
        <v>0</v>
      </c>
      <c r="AO35" s="35">
        <v>0</v>
      </c>
      <c r="AP35" s="35">
        <v>0</v>
      </c>
      <c r="AQ35" s="35">
        <f t="shared" si="2"/>
        <v>0</v>
      </c>
      <c r="AR35" s="35">
        <v>0</v>
      </c>
      <c r="AS35" s="35">
        <v>0</v>
      </c>
      <c r="AT35" s="35">
        <v>0</v>
      </c>
      <c r="AU35" s="35">
        <v>0</v>
      </c>
      <c r="AV35" s="35">
        <v>0</v>
      </c>
      <c r="AW35" s="35">
        <v>0</v>
      </c>
      <c r="AX35" s="35">
        <v>0</v>
      </c>
      <c r="AY35" s="35">
        <v>0</v>
      </c>
      <c r="AZ35" s="35">
        <v>0</v>
      </c>
      <c r="BA35" s="35">
        <v>0</v>
      </c>
      <c r="BB35" s="35">
        <v>0</v>
      </c>
      <c r="BC35" s="35">
        <v>0</v>
      </c>
      <c r="BD35" s="35" t="s">
        <v>109</v>
      </c>
      <c r="BE35" s="35" t="s">
        <v>109</v>
      </c>
      <c r="BF35" s="35">
        <v>0</v>
      </c>
      <c r="BG35" s="35" t="s">
        <v>109</v>
      </c>
      <c r="BH35" s="35">
        <v>0</v>
      </c>
      <c r="BI35" s="35">
        <v>0</v>
      </c>
      <c r="BJ35" s="35">
        <v>0</v>
      </c>
      <c r="BK35" s="35">
        <v>0</v>
      </c>
      <c r="BL35" s="35">
        <v>0</v>
      </c>
      <c r="BM35" s="55">
        <v>0</v>
      </c>
      <c r="BN35" s="35" t="s">
        <v>109</v>
      </c>
      <c r="BO35" s="35" t="s">
        <v>109</v>
      </c>
      <c r="BP35" s="55">
        <v>0</v>
      </c>
      <c r="BQ35" s="35" t="s">
        <v>109</v>
      </c>
      <c r="BR35" s="55">
        <v>0</v>
      </c>
      <c r="BS35" s="35" t="s">
        <v>109</v>
      </c>
      <c r="BT35" s="35" t="s">
        <v>109</v>
      </c>
      <c r="BU35" s="55">
        <v>0</v>
      </c>
      <c r="BV35" s="35" t="s">
        <v>109</v>
      </c>
      <c r="BW35" s="35">
        <v>0</v>
      </c>
      <c r="BX35" s="35">
        <v>0</v>
      </c>
      <c r="BY35" s="35">
        <v>0</v>
      </c>
      <c r="BZ35" s="35">
        <v>0</v>
      </c>
      <c r="CA35" s="35">
        <v>0</v>
      </c>
      <c r="CB35" s="35">
        <v>0</v>
      </c>
      <c r="CC35" s="35">
        <v>0</v>
      </c>
      <c r="CD35" s="35">
        <v>0</v>
      </c>
      <c r="CE35" s="35">
        <f t="shared" si="3"/>
        <v>0</v>
      </c>
      <c r="CF35" s="35">
        <v>0</v>
      </c>
      <c r="CG35" s="55">
        <v>0</v>
      </c>
      <c r="CH35" s="35">
        <v>0</v>
      </c>
      <c r="CI35" s="35">
        <v>0</v>
      </c>
      <c r="CJ35" s="55">
        <v>0</v>
      </c>
      <c r="CK35" s="35">
        <v>0</v>
      </c>
      <c r="CL35" s="55">
        <v>0</v>
      </c>
      <c r="CM35" s="35">
        <v>0</v>
      </c>
      <c r="CN35" s="35">
        <v>0</v>
      </c>
      <c r="CO35" s="55">
        <v>0</v>
      </c>
      <c r="CP35" s="35">
        <v>0</v>
      </c>
      <c r="CQ35" s="38"/>
    </row>
    <row r="36" s="25" customFormat="1" ht="78.75" hidden="1" customHeight="1">
      <c r="A36" s="33" t="s">
        <v>142</v>
      </c>
      <c r="B36" s="34" t="s">
        <v>144</v>
      </c>
      <c r="C36" s="34" t="s">
        <v>108</v>
      </c>
      <c r="D36" s="35">
        <v>0</v>
      </c>
      <c r="E36" s="36">
        <v>0</v>
      </c>
      <c r="F36" s="36">
        <v>0</v>
      </c>
      <c r="G36" s="35">
        <v>0</v>
      </c>
      <c r="H36" s="55">
        <v>0</v>
      </c>
      <c r="I36" s="55">
        <v>0</v>
      </c>
      <c r="J36" s="35">
        <v>0</v>
      </c>
      <c r="K36" s="55">
        <v>0</v>
      </c>
      <c r="L36" s="55">
        <v>0</v>
      </c>
      <c r="M36" s="35">
        <v>0</v>
      </c>
      <c r="N36" s="35" t="s">
        <v>109</v>
      </c>
      <c r="O36" s="37">
        <v>0</v>
      </c>
      <c r="P36" s="35" t="s">
        <v>109</v>
      </c>
      <c r="Q36" s="35" t="s">
        <v>109</v>
      </c>
      <c r="R36" s="35" t="s">
        <v>109</v>
      </c>
      <c r="S36" s="35" t="s">
        <v>109</v>
      </c>
      <c r="T36" s="37">
        <v>0</v>
      </c>
      <c r="U36" s="55">
        <v>0</v>
      </c>
      <c r="V36" s="37">
        <v>0</v>
      </c>
      <c r="W36" s="55">
        <v>0</v>
      </c>
      <c r="X36" s="55">
        <v>0</v>
      </c>
      <c r="Y36" s="35">
        <v>0</v>
      </c>
      <c r="Z36" s="35" t="s">
        <v>109</v>
      </c>
      <c r="AA36" s="35" t="s">
        <v>109</v>
      </c>
      <c r="AB36" s="35">
        <v>0</v>
      </c>
      <c r="AC36" s="35" t="s">
        <v>109</v>
      </c>
      <c r="AD36" s="55">
        <v>0</v>
      </c>
      <c r="AE36" s="35">
        <f t="shared" si="8"/>
        <v>0</v>
      </c>
      <c r="AF36" s="35">
        <v>0</v>
      </c>
      <c r="AG36" s="55">
        <v>0</v>
      </c>
      <c r="AH36" s="35">
        <v>0</v>
      </c>
      <c r="AI36" s="35">
        <f t="shared" si="4"/>
        <v>0</v>
      </c>
      <c r="AJ36" s="35">
        <v>0</v>
      </c>
      <c r="AK36" s="35">
        <v>0</v>
      </c>
      <c r="AL36" s="35">
        <f t="shared" si="5"/>
        <v>0</v>
      </c>
      <c r="AM36" s="35" t="s">
        <v>109</v>
      </c>
      <c r="AN36" s="35">
        <f t="shared" si="1"/>
        <v>0</v>
      </c>
      <c r="AO36" s="35">
        <v>0</v>
      </c>
      <c r="AP36" s="35">
        <v>0</v>
      </c>
      <c r="AQ36" s="35">
        <f t="shared" si="2"/>
        <v>0</v>
      </c>
      <c r="AR36" s="35">
        <v>0</v>
      </c>
      <c r="AS36" s="35">
        <v>0</v>
      </c>
      <c r="AT36" s="35">
        <v>0</v>
      </c>
      <c r="AU36" s="35">
        <v>0</v>
      </c>
      <c r="AV36" s="35">
        <v>0</v>
      </c>
      <c r="AW36" s="35">
        <v>0</v>
      </c>
      <c r="AX36" s="35">
        <v>0</v>
      </c>
      <c r="AY36" s="35">
        <v>0</v>
      </c>
      <c r="AZ36" s="35">
        <v>0</v>
      </c>
      <c r="BA36" s="35">
        <v>0</v>
      </c>
      <c r="BB36" s="35">
        <v>0</v>
      </c>
      <c r="BC36" s="35">
        <v>0</v>
      </c>
      <c r="BD36" s="35" t="s">
        <v>109</v>
      </c>
      <c r="BE36" s="35" t="s">
        <v>109</v>
      </c>
      <c r="BF36" s="35">
        <v>0</v>
      </c>
      <c r="BG36" s="35" t="s">
        <v>109</v>
      </c>
      <c r="BH36" s="35">
        <v>0</v>
      </c>
      <c r="BI36" s="35">
        <v>0</v>
      </c>
      <c r="BJ36" s="35">
        <v>0</v>
      </c>
      <c r="BK36" s="35">
        <v>0</v>
      </c>
      <c r="BL36" s="35">
        <v>0</v>
      </c>
      <c r="BM36" s="55">
        <v>0</v>
      </c>
      <c r="BN36" s="35" t="s">
        <v>109</v>
      </c>
      <c r="BO36" s="35" t="s">
        <v>109</v>
      </c>
      <c r="BP36" s="55">
        <v>0</v>
      </c>
      <c r="BQ36" s="35" t="s">
        <v>109</v>
      </c>
      <c r="BR36" s="55">
        <v>0</v>
      </c>
      <c r="BS36" s="35" t="s">
        <v>109</v>
      </c>
      <c r="BT36" s="35" t="s">
        <v>109</v>
      </c>
      <c r="BU36" s="55">
        <v>0</v>
      </c>
      <c r="BV36" s="35" t="s">
        <v>109</v>
      </c>
      <c r="BW36" s="35">
        <v>0</v>
      </c>
      <c r="BX36" s="35">
        <v>0</v>
      </c>
      <c r="BY36" s="35">
        <v>0</v>
      </c>
      <c r="BZ36" s="35">
        <v>0</v>
      </c>
      <c r="CA36" s="35">
        <v>0</v>
      </c>
      <c r="CB36" s="35">
        <v>0</v>
      </c>
      <c r="CC36" s="35">
        <v>0</v>
      </c>
      <c r="CD36" s="35">
        <v>0</v>
      </c>
      <c r="CE36" s="35">
        <f t="shared" si="3"/>
        <v>0</v>
      </c>
      <c r="CF36" s="35">
        <v>0</v>
      </c>
      <c r="CG36" s="55">
        <v>0</v>
      </c>
      <c r="CH36" s="35">
        <v>0</v>
      </c>
      <c r="CI36" s="35">
        <v>0</v>
      </c>
      <c r="CJ36" s="55">
        <v>0</v>
      </c>
      <c r="CK36" s="35">
        <v>0</v>
      </c>
      <c r="CL36" s="55">
        <v>0</v>
      </c>
      <c r="CM36" s="35">
        <v>0</v>
      </c>
      <c r="CN36" s="35">
        <v>0</v>
      </c>
      <c r="CO36" s="55">
        <v>0</v>
      </c>
      <c r="CP36" s="35">
        <v>0</v>
      </c>
      <c r="CQ36" s="38"/>
    </row>
    <row r="37" s="25" customFormat="1" ht="78.75" hidden="1" customHeight="1">
      <c r="A37" s="33" t="s">
        <v>142</v>
      </c>
      <c r="B37" s="34" t="s">
        <v>145</v>
      </c>
      <c r="C37" s="34" t="s">
        <v>108</v>
      </c>
      <c r="D37" s="35">
        <v>0</v>
      </c>
      <c r="E37" s="36">
        <v>0</v>
      </c>
      <c r="F37" s="36">
        <v>0</v>
      </c>
      <c r="G37" s="35">
        <v>0</v>
      </c>
      <c r="H37" s="55">
        <v>0</v>
      </c>
      <c r="I37" s="55">
        <v>0</v>
      </c>
      <c r="J37" s="35">
        <v>0</v>
      </c>
      <c r="K37" s="55">
        <v>0</v>
      </c>
      <c r="L37" s="55">
        <v>0</v>
      </c>
      <c r="M37" s="35">
        <v>0</v>
      </c>
      <c r="N37" s="35" t="s">
        <v>109</v>
      </c>
      <c r="O37" s="37">
        <v>0</v>
      </c>
      <c r="P37" s="35" t="s">
        <v>109</v>
      </c>
      <c r="Q37" s="35" t="s">
        <v>109</v>
      </c>
      <c r="R37" s="35" t="s">
        <v>109</v>
      </c>
      <c r="S37" s="35" t="s">
        <v>109</v>
      </c>
      <c r="T37" s="37">
        <v>0</v>
      </c>
      <c r="U37" s="55">
        <v>0</v>
      </c>
      <c r="V37" s="37">
        <v>0</v>
      </c>
      <c r="W37" s="55">
        <v>0</v>
      </c>
      <c r="X37" s="55">
        <v>0</v>
      </c>
      <c r="Y37" s="35">
        <v>0</v>
      </c>
      <c r="Z37" s="35" t="s">
        <v>109</v>
      </c>
      <c r="AA37" s="35" t="s">
        <v>109</v>
      </c>
      <c r="AB37" s="35">
        <v>0</v>
      </c>
      <c r="AC37" s="35" t="s">
        <v>109</v>
      </c>
      <c r="AD37" s="55">
        <v>0</v>
      </c>
      <c r="AE37" s="35">
        <f t="shared" si="8"/>
        <v>0</v>
      </c>
      <c r="AF37" s="35">
        <v>0</v>
      </c>
      <c r="AG37" s="55">
        <v>0</v>
      </c>
      <c r="AH37" s="35">
        <v>0</v>
      </c>
      <c r="AI37" s="35">
        <f t="shared" si="4"/>
        <v>0</v>
      </c>
      <c r="AJ37" s="35">
        <v>0</v>
      </c>
      <c r="AK37" s="35">
        <v>0</v>
      </c>
      <c r="AL37" s="35">
        <f t="shared" si="5"/>
        <v>0</v>
      </c>
      <c r="AM37" s="35" t="s">
        <v>109</v>
      </c>
      <c r="AN37" s="35">
        <f t="shared" si="1"/>
        <v>0</v>
      </c>
      <c r="AO37" s="35">
        <v>0</v>
      </c>
      <c r="AP37" s="35">
        <v>0</v>
      </c>
      <c r="AQ37" s="35">
        <f t="shared" si="2"/>
        <v>0</v>
      </c>
      <c r="AR37" s="35">
        <v>0</v>
      </c>
      <c r="AS37" s="35">
        <v>0</v>
      </c>
      <c r="AT37" s="35">
        <v>0</v>
      </c>
      <c r="AU37" s="35">
        <v>0</v>
      </c>
      <c r="AV37" s="35">
        <v>0</v>
      </c>
      <c r="AW37" s="35">
        <v>0</v>
      </c>
      <c r="AX37" s="35">
        <v>0</v>
      </c>
      <c r="AY37" s="35">
        <v>0</v>
      </c>
      <c r="AZ37" s="35">
        <v>0</v>
      </c>
      <c r="BA37" s="35">
        <v>0</v>
      </c>
      <c r="BB37" s="35">
        <v>0</v>
      </c>
      <c r="BC37" s="35">
        <v>0</v>
      </c>
      <c r="BD37" s="35" t="s">
        <v>109</v>
      </c>
      <c r="BE37" s="35" t="s">
        <v>109</v>
      </c>
      <c r="BF37" s="35">
        <v>0</v>
      </c>
      <c r="BG37" s="35" t="s">
        <v>109</v>
      </c>
      <c r="BH37" s="35">
        <v>0</v>
      </c>
      <c r="BI37" s="35">
        <v>0</v>
      </c>
      <c r="BJ37" s="35">
        <v>0</v>
      </c>
      <c r="BK37" s="35">
        <v>0</v>
      </c>
      <c r="BL37" s="35">
        <v>0</v>
      </c>
      <c r="BM37" s="55">
        <v>0</v>
      </c>
      <c r="BN37" s="35" t="s">
        <v>109</v>
      </c>
      <c r="BO37" s="35" t="s">
        <v>109</v>
      </c>
      <c r="BP37" s="55">
        <v>0</v>
      </c>
      <c r="BQ37" s="35" t="s">
        <v>109</v>
      </c>
      <c r="BR37" s="55">
        <v>0</v>
      </c>
      <c r="BS37" s="35" t="s">
        <v>109</v>
      </c>
      <c r="BT37" s="35" t="s">
        <v>109</v>
      </c>
      <c r="BU37" s="55">
        <v>0</v>
      </c>
      <c r="BV37" s="35" t="s">
        <v>109</v>
      </c>
      <c r="BW37" s="35">
        <v>0</v>
      </c>
      <c r="BX37" s="35">
        <v>0</v>
      </c>
      <c r="BY37" s="35">
        <v>0</v>
      </c>
      <c r="BZ37" s="35">
        <v>0</v>
      </c>
      <c r="CA37" s="35">
        <v>0</v>
      </c>
      <c r="CB37" s="35">
        <v>0</v>
      </c>
      <c r="CC37" s="35">
        <v>0</v>
      </c>
      <c r="CD37" s="35">
        <v>0</v>
      </c>
      <c r="CE37" s="35">
        <f t="shared" si="3"/>
        <v>0</v>
      </c>
      <c r="CF37" s="35">
        <v>0</v>
      </c>
      <c r="CG37" s="55">
        <v>0</v>
      </c>
      <c r="CH37" s="35">
        <v>0</v>
      </c>
      <c r="CI37" s="35">
        <v>0</v>
      </c>
      <c r="CJ37" s="55">
        <v>0</v>
      </c>
      <c r="CK37" s="35">
        <v>0</v>
      </c>
      <c r="CL37" s="55">
        <v>0</v>
      </c>
      <c r="CM37" s="35">
        <v>0</v>
      </c>
      <c r="CN37" s="35">
        <v>0</v>
      </c>
      <c r="CO37" s="55">
        <v>0</v>
      </c>
      <c r="CP37" s="35">
        <v>0</v>
      </c>
      <c r="CQ37" s="38"/>
    </row>
    <row r="38" s="25" customFormat="1" ht="78.75" hidden="1" customHeight="1">
      <c r="A38" s="33" t="s">
        <v>142</v>
      </c>
      <c r="B38" s="34" t="s">
        <v>146</v>
      </c>
      <c r="C38" s="34" t="s">
        <v>108</v>
      </c>
      <c r="D38" s="35">
        <v>0</v>
      </c>
      <c r="E38" s="36">
        <v>0</v>
      </c>
      <c r="F38" s="36">
        <v>0</v>
      </c>
      <c r="G38" s="35">
        <v>0</v>
      </c>
      <c r="H38" s="55">
        <v>0</v>
      </c>
      <c r="I38" s="55">
        <v>0</v>
      </c>
      <c r="J38" s="35">
        <v>0</v>
      </c>
      <c r="K38" s="55">
        <v>0</v>
      </c>
      <c r="L38" s="55">
        <v>0</v>
      </c>
      <c r="M38" s="35">
        <v>0</v>
      </c>
      <c r="N38" s="35" t="s">
        <v>109</v>
      </c>
      <c r="O38" s="37">
        <v>0</v>
      </c>
      <c r="P38" s="35" t="s">
        <v>109</v>
      </c>
      <c r="Q38" s="35" t="s">
        <v>109</v>
      </c>
      <c r="R38" s="35" t="s">
        <v>109</v>
      </c>
      <c r="S38" s="35" t="s">
        <v>109</v>
      </c>
      <c r="T38" s="37">
        <v>0</v>
      </c>
      <c r="U38" s="55">
        <v>0</v>
      </c>
      <c r="V38" s="37">
        <v>0</v>
      </c>
      <c r="W38" s="55">
        <v>0</v>
      </c>
      <c r="X38" s="55">
        <v>0</v>
      </c>
      <c r="Y38" s="35">
        <v>0</v>
      </c>
      <c r="Z38" s="35" t="s">
        <v>109</v>
      </c>
      <c r="AA38" s="35" t="s">
        <v>109</v>
      </c>
      <c r="AB38" s="35">
        <v>0</v>
      </c>
      <c r="AC38" s="35" t="s">
        <v>109</v>
      </c>
      <c r="AD38" s="55">
        <v>0</v>
      </c>
      <c r="AE38" s="35">
        <f t="shared" si="8"/>
        <v>0</v>
      </c>
      <c r="AF38" s="35">
        <v>0</v>
      </c>
      <c r="AG38" s="55">
        <v>0</v>
      </c>
      <c r="AH38" s="35">
        <v>0</v>
      </c>
      <c r="AI38" s="35">
        <f t="shared" si="4"/>
        <v>0</v>
      </c>
      <c r="AJ38" s="35">
        <v>0</v>
      </c>
      <c r="AK38" s="35">
        <v>0</v>
      </c>
      <c r="AL38" s="35">
        <f t="shared" si="5"/>
        <v>0</v>
      </c>
      <c r="AM38" s="35" t="s">
        <v>109</v>
      </c>
      <c r="AN38" s="35">
        <f t="shared" si="1"/>
        <v>0</v>
      </c>
      <c r="AO38" s="35">
        <v>0</v>
      </c>
      <c r="AP38" s="35">
        <v>0</v>
      </c>
      <c r="AQ38" s="35">
        <f t="shared" si="2"/>
        <v>0</v>
      </c>
      <c r="AR38" s="35">
        <v>0</v>
      </c>
      <c r="AS38" s="35">
        <v>0</v>
      </c>
      <c r="AT38" s="35">
        <v>0</v>
      </c>
      <c r="AU38" s="35">
        <v>0</v>
      </c>
      <c r="AV38" s="35">
        <v>0</v>
      </c>
      <c r="AW38" s="35">
        <v>0</v>
      </c>
      <c r="AX38" s="35">
        <v>0</v>
      </c>
      <c r="AY38" s="35">
        <v>0</v>
      </c>
      <c r="AZ38" s="35">
        <v>0</v>
      </c>
      <c r="BA38" s="35">
        <v>0</v>
      </c>
      <c r="BB38" s="35">
        <v>0</v>
      </c>
      <c r="BC38" s="35">
        <v>0</v>
      </c>
      <c r="BD38" s="35" t="s">
        <v>109</v>
      </c>
      <c r="BE38" s="35" t="s">
        <v>109</v>
      </c>
      <c r="BF38" s="35">
        <v>0</v>
      </c>
      <c r="BG38" s="35" t="s">
        <v>109</v>
      </c>
      <c r="BH38" s="35">
        <v>0</v>
      </c>
      <c r="BI38" s="35">
        <v>0</v>
      </c>
      <c r="BJ38" s="35">
        <v>0</v>
      </c>
      <c r="BK38" s="35">
        <v>0</v>
      </c>
      <c r="BL38" s="35">
        <v>0</v>
      </c>
      <c r="BM38" s="55">
        <v>0</v>
      </c>
      <c r="BN38" s="35" t="s">
        <v>109</v>
      </c>
      <c r="BO38" s="35" t="s">
        <v>109</v>
      </c>
      <c r="BP38" s="55">
        <v>0</v>
      </c>
      <c r="BQ38" s="35" t="s">
        <v>109</v>
      </c>
      <c r="BR38" s="55">
        <v>0</v>
      </c>
      <c r="BS38" s="35" t="s">
        <v>109</v>
      </c>
      <c r="BT38" s="35" t="s">
        <v>109</v>
      </c>
      <c r="BU38" s="55">
        <v>0</v>
      </c>
      <c r="BV38" s="35" t="s">
        <v>109</v>
      </c>
      <c r="BW38" s="35">
        <v>0</v>
      </c>
      <c r="BX38" s="35">
        <v>0</v>
      </c>
      <c r="BY38" s="35">
        <v>0</v>
      </c>
      <c r="BZ38" s="35">
        <v>0</v>
      </c>
      <c r="CA38" s="35">
        <v>0</v>
      </c>
      <c r="CB38" s="35">
        <v>0</v>
      </c>
      <c r="CC38" s="35">
        <v>0</v>
      </c>
      <c r="CD38" s="35">
        <v>0</v>
      </c>
      <c r="CE38" s="35">
        <f t="shared" si="3"/>
        <v>0</v>
      </c>
      <c r="CF38" s="35">
        <v>0</v>
      </c>
      <c r="CG38" s="55">
        <v>0</v>
      </c>
      <c r="CH38" s="35">
        <v>0</v>
      </c>
      <c r="CI38" s="35">
        <v>0</v>
      </c>
      <c r="CJ38" s="55">
        <v>0</v>
      </c>
      <c r="CK38" s="35">
        <v>0</v>
      </c>
      <c r="CL38" s="55">
        <v>0</v>
      </c>
      <c r="CM38" s="35">
        <v>0</v>
      </c>
      <c r="CN38" s="35">
        <v>0</v>
      </c>
      <c r="CO38" s="55">
        <v>0</v>
      </c>
      <c r="CP38" s="35">
        <v>0</v>
      </c>
      <c r="CQ38" s="38"/>
    </row>
    <row r="39" s="25" customFormat="1" ht="31.5" hidden="1" customHeight="1">
      <c r="A39" s="33" t="s">
        <v>147</v>
      </c>
      <c r="B39" s="34" t="s">
        <v>143</v>
      </c>
      <c r="C39" s="34" t="s">
        <v>108</v>
      </c>
      <c r="D39" s="35">
        <v>0</v>
      </c>
      <c r="E39" s="36">
        <v>0</v>
      </c>
      <c r="F39" s="36">
        <v>0</v>
      </c>
      <c r="G39" s="35">
        <v>0</v>
      </c>
      <c r="H39" s="55">
        <v>0</v>
      </c>
      <c r="I39" s="55">
        <v>0</v>
      </c>
      <c r="J39" s="35">
        <v>0</v>
      </c>
      <c r="K39" s="55">
        <v>0</v>
      </c>
      <c r="L39" s="55">
        <v>0</v>
      </c>
      <c r="M39" s="35">
        <v>0</v>
      </c>
      <c r="N39" s="35" t="s">
        <v>109</v>
      </c>
      <c r="O39" s="37">
        <v>0</v>
      </c>
      <c r="P39" s="35" t="s">
        <v>109</v>
      </c>
      <c r="Q39" s="35" t="s">
        <v>109</v>
      </c>
      <c r="R39" s="35" t="s">
        <v>109</v>
      </c>
      <c r="S39" s="35" t="s">
        <v>109</v>
      </c>
      <c r="T39" s="37">
        <v>0</v>
      </c>
      <c r="U39" s="55">
        <v>0</v>
      </c>
      <c r="V39" s="37">
        <v>0</v>
      </c>
      <c r="W39" s="55">
        <v>0</v>
      </c>
      <c r="X39" s="55">
        <v>0</v>
      </c>
      <c r="Y39" s="35">
        <v>0</v>
      </c>
      <c r="Z39" s="35" t="s">
        <v>109</v>
      </c>
      <c r="AA39" s="35" t="s">
        <v>109</v>
      </c>
      <c r="AB39" s="35">
        <v>0</v>
      </c>
      <c r="AC39" s="35" t="s">
        <v>109</v>
      </c>
      <c r="AD39" s="55">
        <v>0</v>
      </c>
      <c r="AE39" s="35">
        <f t="shared" si="8"/>
        <v>0</v>
      </c>
      <c r="AF39" s="35">
        <v>0</v>
      </c>
      <c r="AG39" s="55">
        <v>0</v>
      </c>
      <c r="AH39" s="35">
        <v>0</v>
      </c>
      <c r="AI39" s="35">
        <f t="shared" si="4"/>
        <v>0</v>
      </c>
      <c r="AJ39" s="35">
        <v>0</v>
      </c>
      <c r="AK39" s="35">
        <v>0</v>
      </c>
      <c r="AL39" s="35">
        <f t="shared" si="5"/>
        <v>0</v>
      </c>
      <c r="AM39" s="35" t="s">
        <v>109</v>
      </c>
      <c r="AN39" s="35">
        <f t="shared" si="1"/>
        <v>0</v>
      </c>
      <c r="AO39" s="35">
        <v>0</v>
      </c>
      <c r="AP39" s="35">
        <v>0</v>
      </c>
      <c r="AQ39" s="35">
        <f t="shared" si="2"/>
        <v>0</v>
      </c>
      <c r="AR39" s="35">
        <v>0</v>
      </c>
      <c r="AS39" s="35">
        <v>0</v>
      </c>
      <c r="AT39" s="35">
        <v>0</v>
      </c>
      <c r="AU39" s="35">
        <v>0</v>
      </c>
      <c r="AV39" s="35">
        <v>0</v>
      </c>
      <c r="AW39" s="35">
        <v>0</v>
      </c>
      <c r="AX39" s="35">
        <v>0</v>
      </c>
      <c r="AY39" s="35">
        <v>0</v>
      </c>
      <c r="AZ39" s="35">
        <v>0</v>
      </c>
      <c r="BA39" s="35">
        <v>0</v>
      </c>
      <c r="BB39" s="35">
        <v>0</v>
      </c>
      <c r="BC39" s="35">
        <v>0</v>
      </c>
      <c r="BD39" s="35" t="s">
        <v>109</v>
      </c>
      <c r="BE39" s="35" t="s">
        <v>109</v>
      </c>
      <c r="BF39" s="35">
        <v>0</v>
      </c>
      <c r="BG39" s="35" t="s">
        <v>109</v>
      </c>
      <c r="BH39" s="35">
        <v>0</v>
      </c>
      <c r="BI39" s="35">
        <v>0</v>
      </c>
      <c r="BJ39" s="35">
        <v>0</v>
      </c>
      <c r="BK39" s="35">
        <v>0</v>
      </c>
      <c r="BL39" s="35">
        <v>0</v>
      </c>
      <c r="BM39" s="55">
        <v>0</v>
      </c>
      <c r="BN39" s="35" t="s">
        <v>109</v>
      </c>
      <c r="BO39" s="35" t="s">
        <v>109</v>
      </c>
      <c r="BP39" s="55">
        <v>0</v>
      </c>
      <c r="BQ39" s="35" t="s">
        <v>109</v>
      </c>
      <c r="BR39" s="55">
        <v>0</v>
      </c>
      <c r="BS39" s="35" t="s">
        <v>109</v>
      </c>
      <c r="BT39" s="35" t="s">
        <v>109</v>
      </c>
      <c r="BU39" s="55">
        <v>0</v>
      </c>
      <c r="BV39" s="35" t="s">
        <v>109</v>
      </c>
      <c r="BW39" s="35">
        <v>0</v>
      </c>
      <c r="BX39" s="35">
        <v>0</v>
      </c>
      <c r="BY39" s="35">
        <v>0</v>
      </c>
      <c r="BZ39" s="35">
        <v>0</v>
      </c>
      <c r="CA39" s="35">
        <v>0</v>
      </c>
      <c r="CB39" s="35">
        <v>0</v>
      </c>
      <c r="CC39" s="35">
        <v>0</v>
      </c>
      <c r="CD39" s="35">
        <v>0</v>
      </c>
      <c r="CE39" s="35">
        <f t="shared" si="3"/>
        <v>0</v>
      </c>
      <c r="CF39" s="35">
        <v>0</v>
      </c>
      <c r="CG39" s="55">
        <v>0</v>
      </c>
      <c r="CH39" s="35">
        <v>0</v>
      </c>
      <c r="CI39" s="35">
        <v>0</v>
      </c>
      <c r="CJ39" s="55">
        <v>0</v>
      </c>
      <c r="CK39" s="35">
        <v>0</v>
      </c>
      <c r="CL39" s="55">
        <v>0</v>
      </c>
      <c r="CM39" s="35">
        <v>0</v>
      </c>
      <c r="CN39" s="35">
        <v>0</v>
      </c>
      <c r="CO39" s="55">
        <v>0</v>
      </c>
      <c r="CP39" s="35">
        <v>0</v>
      </c>
      <c r="CQ39" s="38"/>
    </row>
    <row r="40" s="25" customFormat="1" ht="78.75" hidden="1" customHeight="1">
      <c r="A40" s="33" t="s">
        <v>147</v>
      </c>
      <c r="B40" s="34" t="s">
        <v>144</v>
      </c>
      <c r="C40" s="34" t="s">
        <v>108</v>
      </c>
      <c r="D40" s="35">
        <v>0</v>
      </c>
      <c r="E40" s="36">
        <v>0</v>
      </c>
      <c r="F40" s="36">
        <v>0</v>
      </c>
      <c r="G40" s="35">
        <v>0</v>
      </c>
      <c r="H40" s="55">
        <v>0</v>
      </c>
      <c r="I40" s="55">
        <v>0</v>
      </c>
      <c r="J40" s="35">
        <v>0</v>
      </c>
      <c r="K40" s="55">
        <v>0</v>
      </c>
      <c r="L40" s="55">
        <v>0</v>
      </c>
      <c r="M40" s="35">
        <v>0</v>
      </c>
      <c r="N40" s="35" t="s">
        <v>109</v>
      </c>
      <c r="O40" s="37">
        <v>0</v>
      </c>
      <c r="P40" s="35" t="s">
        <v>109</v>
      </c>
      <c r="Q40" s="35" t="s">
        <v>109</v>
      </c>
      <c r="R40" s="35" t="s">
        <v>109</v>
      </c>
      <c r="S40" s="35" t="s">
        <v>109</v>
      </c>
      <c r="T40" s="37">
        <v>0</v>
      </c>
      <c r="U40" s="55">
        <v>0</v>
      </c>
      <c r="V40" s="37">
        <v>0</v>
      </c>
      <c r="W40" s="55">
        <v>0</v>
      </c>
      <c r="X40" s="55">
        <v>0</v>
      </c>
      <c r="Y40" s="35">
        <v>0</v>
      </c>
      <c r="Z40" s="35" t="s">
        <v>109</v>
      </c>
      <c r="AA40" s="35" t="s">
        <v>109</v>
      </c>
      <c r="AB40" s="35">
        <v>0</v>
      </c>
      <c r="AC40" s="35" t="s">
        <v>109</v>
      </c>
      <c r="AD40" s="55">
        <v>0</v>
      </c>
      <c r="AE40" s="35">
        <f t="shared" si="8"/>
        <v>0</v>
      </c>
      <c r="AF40" s="35">
        <v>0</v>
      </c>
      <c r="AG40" s="55">
        <v>0</v>
      </c>
      <c r="AH40" s="35">
        <v>0</v>
      </c>
      <c r="AI40" s="35">
        <f t="shared" si="4"/>
        <v>0</v>
      </c>
      <c r="AJ40" s="35">
        <v>0</v>
      </c>
      <c r="AK40" s="35">
        <v>0</v>
      </c>
      <c r="AL40" s="35">
        <f t="shared" si="5"/>
        <v>0</v>
      </c>
      <c r="AM40" s="35" t="s">
        <v>109</v>
      </c>
      <c r="AN40" s="35">
        <f t="shared" si="1"/>
        <v>0</v>
      </c>
      <c r="AO40" s="35">
        <v>0</v>
      </c>
      <c r="AP40" s="35">
        <v>0</v>
      </c>
      <c r="AQ40" s="35">
        <f t="shared" si="2"/>
        <v>0</v>
      </c>
      <c r="AR40" s="35">
        <v>0</v>
      </c>
      <c r="AS40" s="35">
        <v>0</v>
      </c>
      <c r="AT40" s="35">
        <v>0</v>
      </c>
      <c r="AU40" s="35">
        <v>0</v>
      </c>
      <c r="AV40" s="35">
        <v>0</v>
      </c>
      <c r="AW40" s="35">
        <v>0</v>
      </c>
      <c r="AX40" s="35">
        <v>0</v>
      </c>
      <c r="AY40" s="35">
        <v>0</v>
      </c>
      <c r="AZ40" s="35">
        <v>0</v>
      </c>
      <c r="BA40" s="35">
        <v>0</v>
      </c>
      <c r="BB40" s="35">
        <v>0</v>
      </c>
      <c r="BC40" s="35">
        <v>0</v>
      </c>
      <c r="BD40" s="35" t="s">
        <v>109</v>
      </c>
      <c r="BE40" s="35" t="s">
        <v>109</v>
      </c>
      <c r="BF40" s="35">
        <v>0</v>
      </c>
      <c r="BG40" s="35" t="s">
        <v>109</v>
      </c>
      <c r="BH40" s="35">
        <v>0</v>
      </c>
      <c r="BI40" s="35">
        <v>0</v>
      </c>
      <c r="BJ40" s="35">
        <v>0</v>
      </c>
      <c r="BK40" s="35">
        <v>0</v>
      </c>
      <c r="BL40" s="35">
        <v>0</v>
      </c>
      <c r="BM40" s="55">
        <v>0</v>
      </c>
      <c r="BN40" s="35" t="s">
        <v>109</v>
      </c>
      <c r="BO40" s="35" t="s">
        <v>109</v>
      </c>
      <c r="BP40" s="55">
        <v>0</v>
      </c>
      <c r="BQ40" s="35" t="s">
        <v>109</v>
      </c>
      <c r="BR40" s="55">
        <v>0</v>
      </c>
      <c r="BS40" s="35" t="s">
        <v>109</v>
      </c>
      <c r="BT40" s="35" t="s">
        <v>109</v>
      </c>
      <c r="BU40" s="55">
        <v>0</v>
      </c>
      <c r="BV40" s="35" t="s">
        <v>109</v>
      </c>
      <c r="BW40" s="35">
        <v>0</v>
      </c>
      <c r="BX40" s="35">
        <v>0</v>
      </c>
      <c r="BY40" s="35">
        <v>0</v>
      </c>
      <c r="BZ40" s="35">
        <v>0</v>
      </c>
      <c r="CA40" s="35">
        <v>0</v>
      </c>
      <c r="CB40" s="35">
        <v>0</v>
      </c>
      <c r="CC40" s="35">
        <v>0</v>
      </c>
      <c r="CD40" s="35">
        <v>0</v>
      </c>
      <c r="CE40" s="35">
        <f t="shared" si="3"/>
        <v>0</v>
      </c>
      <c r="CF40" s="35">
        <v>0</v>
      </c>
      <c r="CG40" s="55">
        <v>0</v>
      </c>
      <c r="CH40" s="35">
        <v>0</v>
      </c>
      <c r="CI40" s="35">
        <v>0</v>
      </c>
      <c r="CJ40" s="55">
        <v>0</v>
      </c>
      <c r="CK40" s="35">
        <v>0</v>
      </c>
      <c r="CL40" s="55">
        <v>0</v>
      </c>
      <c r="CM40" s="35">
        <v>0</v>
      </c>
      <c r="CN40" s="35">
        <v>0</v>
      </c>
      <c r="CO40" s="55">
        <v>0</v>
      </c>
      <c r="CP40" s="35">
        <v>0</v>
      </c>
      <c r="CQ40" s="38"/>
    </row>
    <row r="41" s="25" customFormat="1" ht="78.75" hidden="1" customHeight="1">
      <c r="A41" s="33" t="s">
        <v>147</v>
      </c>
      <c r="B41" s="34" t="s">
        <v>145</v>
      </c>
      <c r="C41" s="34" t="s">
        <v>108</v>
      </c>
      <c r="D41" s="35">
        <v>0</v>
      </c>
      <c r="E41" s="36">
        <v>0</v>
      </c>
      <c r="F41" s="36">
        <v>0</v>
      </c>
      <c r="G41" s="35">
        <v>0</v>
      </c>
      <c r="H41" s="55">
        <v>0</v>
      </c>
      <c r="I41" s="55">
        <v>0</v>
      </c>
      <c r="J41" s="35">
        <v>0</v>
      </c>
      <c r="K41" s="55">
        <v>0</v>
      </c>
      <c r="L41" s="55">
        <v>0</v>
      </c>
      <c r="M41" s="35">
        <v>0</v>
      </c>
      <c r="N41" s="35" t="s">
        <v>109</v>
      </c>
      <c r="O41" s="37">
        <v>0</v>
      </c>
      <c r="P41" s="35" t="s">
        <v>109</v>
      </c>
      <c r="Q41" s="35" t="s">
        <v>109</v>
      </c>
      <c r="R41" s="35" t="s">
        <v>109</v>
      </c>
      <c r="S41" s="35" t="s">
        <v>109</v>
      </c>
      <c r="T41" s="37">
        <v>0</v>
      </c>
      <c r="U41" s="55">
        <v>0</v>
      </c>
      <c r="V41" s="37">
        <v>0</v>
      </c>
      <c r="W41" s="55">
        <v>0</v>
      </c>
      <c r="X41" s="55">
        <v>0</v>
      </c>
      <c r="Y41" s="35">
        <v>0</v>
      </c>
      <c r="Z41" s="35" t="s">
        <v>109</v>
      </c>
      <c r="AA41" s="35" t="s">
        <v>109</v>
      </c>
      <c r="AB41" s="35">
        <v>0</v>
      </c>
      <c r="AC41" s="35" t="s">
        <v>109</v>
      </c>
      <c r="AD41" s="55">
        <v>0</v>
      </c>
      <c r="AE41" s="35">
        <f t="shared" si="8"/>
        <v>0</v>
      </c>
      <c r="AF41" s="35">
        <v>0</v>
      </c>
      <c r="AG41" s="55">
        <v>0</v>
      </c>
      <c r="AH41" s="35">
        <v>0</v>
      </c>
      <c r="AI41" s="35">
        <f t="shared" si="4"/>
        <v>0</v>
      </c>
      <c r="AJ41" s="35">
        <v>0</v>
      </c>
      <c r="AK41" s="35">
        <v>0</v>
      </c>
      <c r="AL41" s="35">
        <f t="shared" si="5"/>
        <v>0</v>
      </c>
      <c r="AM41" s="35" t="s">
        <v>109</v>
      </c>
      <c r="AN41" s="35">
        <f t="shared" si="1"/>
        <v>0</v>
      </c>
      <c r="AO41" s="35">
        <v>0</v>
      </c>
      <c r="AP41" s="35">
        <v>0</v>
      </c>
      <c r="AQ41" s="35">
        <f t="shared" si="2"/>
        <v>0</v>
      </c>
      <c r="AR41" s="35">
        <v>0</v>
      </c>
      <c r="AS41" s="35">
        <v>0</v>
      </c>
      <c r="AT41" s="35">
        <v>0</v>
      </c>
      <c r="AU41" s="35">
        <v>0</v>
      </c>
      <c r="AV41" s="35">
        <v>0</v>
      </c>
      <c r="AW41" s="35">
        <v>0</v>
      </c>
      <c r="AX41" s="35">
        <v>0</v>
      </c>
      <c r="AY41" s="35">
        <v>0</v>
      </c>
      <c r="AZ41" s="35">
        <v>0</v>
      </c>
      <c r="BA41" s="35">
        <v>0</v>
      </c>
      <c r="BB41" s="35">
        <v>0</v>
      </c>
      <c r="BC41" s="35">
        <v>0</v>
      </c>
      <c r="BD41" s="35" t="s">
        <v>109</v>
      </c>
      <c r="BE41" s="35" t="s">
        <v>109</v>
      </c>
      <c r="BF41" s="35">
        <v>0</v>
      </c>
      <c r="BG41" s="35" t="s">
        <v>109</v>
      </c>
      <c r="BH41" s="35">
        <v>0</v>
      </c>
      <c r="BI41" s="35">
        <v>0</v>
      </c>
      <c r="BJ41" s="35">
        <v>0</v>
      </c>
      <c r="BK41" s="35">
        <v>0</v>
      </c>
      <c r="BL41" s="35">
        <v>0</v>
      </c>
      <c r="BM41" s="55">
        <v>0</v>
      </c>
      <c r="BN41" s="35" t="s">
        <v>109</v>
      </c>
      <c r="BO41" s="35" t="s">
        <v>109</v>
      </c>
      <c r="BP41" s="55">
        <v>0</v>
      </c>
      <c r="BQ41" s="35" t="s">
        <v>109</v>
      </c>
      <c r="BR41" s="55">
        <v>0</v>
      </c>
      <c r="BS41" s="35" t="s">
        <v>109</v>
      </c>
      <c r="BT41" s="35" t="s">
        <v>109</v>
      </c>
      <c r="BU41" s="55">
        <v>0</v>
      </c>
      <c r="BV41" s="35" t="s">
        <v>109</v>
      </c>
      <c r="BW41" s="35">
        <v>0</v>
      </c>
      <c r="BX41" s="35">
        <v>0</v>
      </c>
      <c r="BY41" s="35">
        <v>0</v>
      </c>
      <c r="BZ41" s="35">
        <v>0</v>
      </c>
      <c r="CA41" s="35">
        <v>0</v>
      </c>
      <c r="CB41" s="35">
        <v>0</v>
      </c>
      <c r="CC41" s="35">
        <v>0</v>
      </c>
      <c r="CD41" s="35">
        <v>0</v>
      </c>
      <c r="CE41" s="35">
        <f t="shared" si="3"/>
        <v>0</v>
      </c>
      <c r="CF41" s="35">
        <v>0</v>
      </c>
      <c r="CG41" s="55">
        <v>0</v>
      </c>
      <c r="CH41" s="35">
        <v>0</v>
      </c>
      <c r="CI41" s="35">
        <v>0</v>
      </c>
      <c r="CJ41" s="55">
        <v>0</v>
      </c>
      <c r="CK41" s="35">
        <v>0</v>
      </c>
      <c r="CL41" s="55">
        <v>0</v>
      </c>
      <c r="CM41" s="35">
        <v>0</v>
      </c>
      <c r="CN41" s="35">
        <v>0</v>
      </c>
      <c r="CO41" s="55">
        <v>0</v>
      </c>
      <c r="CP41" s="35">
        <v>0</v>
      </c>
      <c r="CQ41" s="38"/>
    </row>
    <row r="42" s="25" customFormat="1" ht="78.75" hidden="1" customHeight="1">
      <c r="A42" s="33" t="s">
        <v>147</v>
      </c>
      <c r="B42" s="34" t="s">
        <v>148</v>
      </c>
      <c r="C42" s="34" t="s">
        <v>108</v>
      </c>
      <c r="D42" s="35">
        <v>0</v>
      </c>
      <c r="E42" s="36">
        <v>0</v>
      </c>
      <c r="F42" s="36">
        <v>0</v>
      </c>
      <c r="G42" s="35">
        <v>0</v>
      </c>
      <c r="H42" s="55">
        <v>0</v>
      </c>
      <c r="I42" s="55">
        <v>0</v>
      </c>
      <c r="J42" s="35">
        <v>0</v>
      </c>
      <c r="K42" s="55">
        <v>0</v>
      </c>
      <c r="L42" s="55">
        <v>0</v>
      </c>
      <c r="M42" s="35">
        <v>0</v>
      </c>
      <c r="N42" s="35" t="s">
        <v>109</v>
      </c>
      <c r="O42" s="37">
        <v>0</v>
      </c>
      <c r="P42" s="35" t="s">
        <v>109</v>
      </c>
      <c r="Q42" s="35" t="s">
        <v>109</v>
      </c>
      <c r="R42" s="35" t="s">
        <v>109</v>
      </c>
      <c r="S42" s="35" t="s">
        <v>109</v>
      </c>
      <c r="T42" s="37">
        <v>0</v>
      </c>
      <c r="U42" s="55">
        <v>0</v>
      </c>
      <c r="V42" s="37">
        <v>0</v>
      </c>
      <c r="W42" s="55">
        <v>0</v>
      </c>
      <c r="X42" s="55">
        <v>0</v>
      </c>
      <c r="Y42" s="35">
        <v>0</v>
      </c>
      <c r="Z42" s="35" t="s">
        <v>109</v>
      </c>
      <c r="AA42" s="35" t="s">
        <v>109</v>
      </c>
      <c r="AB42" s="35">
        <v>0</v>
      </c>
      <c r="AC42" s="35" t="s">
        <v>109</v>
      </c>
      <c r="AD42" s="55">
        <v>0</v>
      </c>
      <c r="AE42" s="35">
        <f t="shared" si="8"/>
        <v>0</v>
      </c>
      <c r="AF42" s="35">
        <v>0</v>
      </c>
      <c r="AG42" s="55">
        <v>0</v>
      </c>
      <c r="AH42" s="35">
        <v>0</v>
      </c>
      <c r="AI42" s="35">
        <f t="shared" si="4"/>
        <v>0</v>
      </c>
      <c r="AJ42" s="35">
        <v>0</v>
      </c>
      <c r="AK42" s="35">
        <v>0</v>
      </c>
      <c r="AL42" s="35">
        <f t="shared" si="5"/>
        <v>0</v>
      </c>
      <c r="AM42" s="35" t="s">
        <v>109</v>
      </c>
      <c r="AN42" s="35">
        <f t="shared" si="1"/>
        <v>0</v>
      </c>
      <c r="AO42" s="35">
        <v>0</v>
      </c>
      <c r="AP42" s="35">
        <v>0</v>
      </c>
      <c r="AQ42" s="35">
        <f t="shared" si="2"/>
        <v>0</v>
      </c>
      <c r="AR42" s="35">
        <v>0</v>
      </c>
      <c r="AS42" s="35">
        <v>0</v>
      </c>
      <c r="AT42" s="35">
        <v>0</v>
      </c>
      <c r="AU42" s="35">
        <v>0</v>
      </c>
      <c r="AV42" s="35">
        <v>0</v>
      </c>
      <c r="AW42" s="35">
        <v>0</v>
      </c>
      <c r="AX42" s="35">
        <v>0</v>
      </c>
      <c r="AY42" s="35">
        <v>0</v>
      </c>
      <c r="AZ42" s="35">
        <v>0</v>
      </c>
      <c r="BA42" s="35">
        <v>0</v>
      </c>
      <c r="BB42" s="35">
        <v>0</v>
      </c>
      <c r="BC42" s="35">
        <v>0</v>
      </c>
      <c r="BD42" s="35" t="s">
        <v>109</v>
      </c>
      <c r="BE42" s="35" t="s">
        <v>109</v>
      </c>
      <c r="BF42" s="35">
        <v>0</v>
      </c>
      <c r="BG42" s="35" t="s">
        <v>109</v>
      </c>
      <c r="BH42" s="35">
        <v>0</v>
      </c>
      <c r="BI42" s="35">
        <v>0</v>
      </c>
      <c r="BJ42" s="35">
        <v>0</v>
      </c>
      <c r="BK42" s="35">
        <v>0</v>
      </c>
      <c r="BL42" s="35">
        <v>0</v>
      </c>
      <c r="BM42" s="55">
        <v>0</v>
      </c>
      <c r="BN42" s="35" t="s">
        <v>109</v>
      </c>
      <c r="BO42" s="35" t="s">
        <v>109</v>
      </c>
      <c r="BP42" s="55">
        <v>0</v>
      </c>
      <c r="BQ42" s="35" t="s">
        <v>109</v>
      </c>
      <c r="BR42" s="55">
        <v>0</v>
      </c>
      <c r="BS42" s="35" t="s">
        <v>109</v>
      </c>
      <c r="BT42" s="35" t="s">
        <v>109</v>
      </c>
      <c r="BU42" s="55">
        <v>0</v>
      </c>
      <c r="BV42" s="35" t="s">
        <v>109</v>
      </c>
      <c r="BW42" s="35">
        <v>0</v>
      </c>
      <c r="BX42" s="35">
        <v>0</v>
      </c>
      <c r="BY42" s="35">
        <v>0</v>
      </c>
      <c r="BZ42" s="35">
        <v>0</v>
      </c>
      <c r="CA42" s="35">
        <v>0</v>
      </c>
      <c r="CB42" s="35">
        <v>0</v>
      </c>
      <c r="CC42" s="35">
        <v>0</v>
      </c>
      <c r="CD42" s="35">
        <v>0</v>
      </c>
      <c r="CE42" s="35">
        <f t="shared" si="3"/>
        <v>0</v>
      </c>
      <c r="CF42" s="35">
        <v>0</v>
      </c>
      <c r="CG42" s="55">
        <v>0</v>
      </c>
      <c r="CH42" s="35">
        <v>0</v>
      </c>
      <c r="CI42" s="35">
        <v>0</v>
      </c>
      <c r="CJ42" s="55">
        <v>0</v>
      </c>
      <c r="CK42" s="35">
        <v>0</v>
      </c>
      <c r="CL42" s="55">
        <v>0</v>
      </c>
      <c r="CM42" s="35">
        <v>0</v>
      </c>
      <c r="CN42" s="35">
        <v>0</v>
      </c>
      <c r="CO42" s="55">
        <v>0</v>
      </c>
      <c r="CP42" s="35">
        <v>0</v>
      </c>
      <c r="CQ42" s="38"/>
    </row>
    <row r="43" s="25" customFormat="1" ht="63" hidden="1" customHeight="1">
      <c r="A43" s="33" t="s">
        <v>149</v>
      </c>
      <c r="B43" s="34" t="s">
        <v>150</v>
      </c>
      <c r="C43" s="34" t="s">
        <v>108</v>
      </c>
      <c r="D43" s="35">
        <v>0</v>
      </c>
      <c r="E43" s="36">
        <v>0</v>
      </c>
      <c r="F43" s="36">
        <v>0</v>
      </c>
      <c r="G43" s="35">
        <v>0</v>
      </c>
      <c r="H43" s="55">
        <v>0</v>
      </c>
      <c r="I43" s="55">
        <v>0</v>
      </c>
      <c r="J43" s="35">
        <v>0</v>
      </c>
      <c r="K43" s="55">
        <v>0</v>
      </c>
      <c r="L43" s="55">
        <v>0</v>
      </c>
      <c r="M43" s="35">
        <v>0</v>
      </c>
      <c r="N43" s="35" t="s">
        <v>109</v>
      </c>
      <c r="O43" s="37">
        <v>0</v>
      </c>
      <c r="P43" s="35" t="s">
        <v>109</v>
      </c>
      <c r="Q43" s="35" t="s">
        <v>109</v>
      </c>
      <c r="R43" s="35" t="s">
        <v>109</v>
      </c>
      <c r="S43" s="35" t="s">
        <v>109</v>
      </c>
      <c r="T43" s="37">
        <v>0</v>
      </c>
      <c r="U43" s="55">
        <v>0</v>
      </c>
      <c r="V43" s="37">
        <v>0</v>
      </c>
      <c r="W43" s="55">
        <v>0</v>
      </c>
      <c r="X43" s="55">
        <v>0</v>
      </c>
      <c r="Y43" s="35">
        <v>0</v>
      </c>
      <c r="Z43" s="35" t="s">
        <v>109</v>
      </c>
      <c r="AA43" s="35" t="s">
        <v>109</v>
      </c>
      <c r="AB43" s="35">
        <v>0</v>
      </c>
      <c r="AC43" s="35" t="s">
        <v>109</v>
      </c>
      <c r="AD43" s="55">
        <v>0</v>
      </c>
      <c r="AE43" s="35">
        <f t="shared" si="8"/>
        <v>0</v>
      </c>
      <c r="AF43" s="35">
        <v>0</v>
      </c>
      <c r="AG43" s="55">
        <v>0</v>
      </c>
      <c r="AH43" s="35">
        <v>0</v>
      </c>
      <c r="AI43" s="35">
        <f t="shared" si="4"/>
        <v>0</v>
      </c>
      <c r="AJ43" s="35">
        <v>0</v>
      </c>
      <c r="AK43" s="35">
        <v>0</v>
      </c>
      <c r="AL43" s="35">
        <f t="shared" si="5"/>
        <v>0</v>
      </c>
      <c r="AM43" s="35" t="s">
        <v>109</v>
      </c>
      <c r="AN43" s="35">
        <f t="shared" si="1"/>
        <v>0</v>
      </c>
      <c r="AO43" s="35">
        <v>0</v>
      </c>
      <c r="AP43" s="35">
        <v>0</v>
      </c>
      <c r="AQ43" s="35">
        <f t="shared" si="2"/>
        <v>0</v>
      </c>
      <c r="AR43" s="35">
        <v>0</v>
      </c>
      <c r="AS43" s="35">
        <v>0</v>
      </c>
      <c r="AT43" s="35">
        <v>0</v>
      </c>
      <c r="AU43" s="35">
        <v>0</v>
      </c>
      <c r="AV43" s="35">
        <v>0</v>
      </c>
      <c r="AW43" s="35">
        <v>0</v>
      </c>
      <c r="AX43" s="35">
        <v>0</v>
      </c>
      <c r="AY43" s="35">
        <v>0</v>
      </c>
      <c r="AZ43" s="35">
        <v>0</v>
      </c>
      <c r="BA43" s="35">
        <v>0</v>
      </c>
      <c r="BB43" s="35">
        <v>0</v>
      </c>
      <c r="BC43" s="35">
        <v>0</v>
      </c>
      <c r="BD43" s="35" t="s">
        <v>109</v>
      </c>
      <c r="BE43" s="35" t="s">
        <v>109</v>
      </c>
      <c r="BF43" s="35">
        <v>0</v>
      </c>
      <c r="BG43" s="35" t="s">
        <v>109</v>
      </c>
      <c r="BH43" s="35">
        <v>0</v>
      </c>
      <c r="BI43" s="35">
        <v>0</v>
      </c>
      <c r="BJ43" s="35">
        <v>0</v>
      </c>
      <c r="BK43" s="35">
        <v>0</v>
      </c>
      <c r="BL43" s="35">
        <v>0</v>
      </c>
      <c r="BM43" s="55">
        <v>0</v>
      </c>
      <c r="BN43" s="35" t="s">
        <v>109</v>
      </c>
      <c r="BO43" s="35" t="s">
        <v>109</v>
      </c>
      <c r="BP43" s="55">
        <v>0</v>
      </c>
      <c r="BQ43" s="35" t="s">
        <v>109</v>
      </c>
      <c r="BR43" s="55">
        <v>0</v>
      </c>
      <c r="BS43" s="35" t="s">
        <v>109</v>
      </c>
      <c r="BT43" s="35" t="s">
        <v>109</v>
      </c>
      <c r="BU43" s="55">
        <v>0</v>
      </c>
      <c r="BV43" s="35" t="s">
        <v>109</v>
      </c>
      <c r="BW43" s="35">
        <v>0</v>
      </c>
      <c r="BX43" s="35">
        <v>0</v>
      </c>
      <c r="BY43" s="35">
        <v>0</v>
      </c>
      <c r="BZ43" s="35">
        <v>0</v>
      </c>
      <c r="CA43" s="35">
        <v>0</v>
      </c>
      <c r="CB43" s="35">
        <v>0</v>
      </c>
      <c r="CC43" s="35">
        <v>0</v>
      </c>
      <c r="CD43" s="35">
        <v>0</v>
      </c>
      <c r="CE43" s="35">
        <f t="shared" si="3"/>
        <v>0</v>
      </c>
      <c r="CF43" s="35">
        <v>0</v>
      </c>
      <c r="CG43" s="55">
        <v>0</v>
      </c>
      <c r="CH43" s="35">
        <v>0</v>
      </c>
      <c r="CI43" s="35">
        <v>0</v>
      </c>
      <c r="CJ43" s="55">
        <v>0</v>
      </c>
      <c r="CK43" s="35">
        <v>0</v>
      </c>
      <c r="CL43" s="55">
        <v>0</v>
      </c>
      <c r="CM43" s="35">
        <v>0</v>
      </c>
      <c r="CN43" s="35">
        <v>0</v>
      </c>
      <c r="CO43" s="55">
        <v>0</v>
      </c>
      <c r="CP43" s="35">
        <v>0</v>
      </c>
      <c r="CQ43" s="38"/>
    </row>
    <row r="44" s="25" customFormat="1" ht="63" hidden="1" customHeight="1">
      <c r="A44" s="33" t="s">
        <v>151</v>
      </c>
      <c r="B44" s="34" t="s">
        <v>152</v>
      </c>
      <c r="C44" s="34" t="s">
        <v>108</v>
      </c>
      <c r="D44" s="35">
        <v>0</v>
      </c>
      <c r="E44" s="36">
        <v>0</v>
      </c>
      <c r="F44" s="36">
        <v>0</v>
      </c>
      <c r="G44" s="35">
        <v>0</v>
      </c>
      <c r="H44" s="55">
        <v>0</v>
      </c>
      <c r="I44" s="55">
        <v>0</v>
      </c>
      <c r="J44" s="35">
        <v>0</v>
      </c>
      <c r="K44" s="55">
        <v>0</v>
      </c>
      <c r="L44" s="55">
        <v>0</v>
      </c>
      <c r="M44" s="35">
        <v>0</v>
      </c>
      <c r="N44" s="35" t="s">
        <v>109</v>
      </c>
      <c r="O44" s="37">
        <v>0</v>
      </c>
      <c r="P44" s="35" t="s">
        <v>109</v>
      </c>
      <c r="Q44" s="35" t="s">
        <v>109</v>
      </c>
      <c r="R44" s="35" t="s">
        <v>109</v>
      </c>
      <c r="S44" s="35" t="s">
        <v>109</v>
      </c>
      <c r="T44" s="37">
        <v>0</v>
      </c>
      <c r="U44" s="55">
        <v>0</v>
      </c>
      <c r="V44" s="37">
        <v>0</v>
      </c>
      <c r="W44" s="55">
        <v>0</v>
      </c>
      <c r="X44" s="55">
        <v>0</v>
      </c>
      <c r="Y44" s="35">
        <v>0</v>
      </c>
      <c r="Z44" s="35" t="s">
        <v>109</v>
      </c>
      <c r="AA44" s="35" t="s">
        <v>109</v>
      </c>
      <c r="AB44" s="35">
        <v>0</v>
      </c>
      <c r="AC44" s="35" t="s">
        <v>109</v>
      </c>
      <c r="AD44" s="55">
        <v>0</v>
      </c>
      <c r="AE44" s="35">
        <f t="shared" si="8"/>
        <v>0</v>
      </c>
      <c r="AF44" s="35">
        <v>0</v>
      </c>
      <c r="AG44" s="55">
        <v>0</v>
      </c>
      <c r="AH44" s="35">
        <v>0</v>
      </c>
      <c r="AI44" s="35">
        <f t="shared" si="4"/>
        <v>0</v>
      </c>
      <c r="AJ44" s="35">
        <v>0</v>
      </c>
      <c r="AK44" s="35">
        <v>0</v>
      </c>
      <c r="AL44" s="35">
        <f t="shared" si="5"/>
        <v>0</v>
      </c>
      <c r="AM44" s="35" t="s">
        <v>109</v>
      </c>
      <c r="AN44" s="35">
        <f t="shared" si="1"/>
        <v>0</v>
      </c>
      <c r="AO44" s="35">
        <v>0</v>
      </c>
      <c r="AP44" s="35">
        <v>0</v>
      </c>
      <c r="AQ44" s="35">
        <f t="shared" si="2"/>
        <v>0</v>
      </c>
      <c r="AR44" s="35">
        <v>0</v>
      </c>
      <c r="AS44" s="35">
        <v>0</v>
      </c>
      <c r="AT44" s="35">
        <v>0</v>
      </c>
      <c r="AU44" s="35">
        <v>0</v>
      </c>
      <c r="AV44" s="35">
        <v>0</v>
      </c>
      <c r="AW44" s="35">
        <v>0</v>
      </c>
      <c r="AX44" s="35">
        <v>0</v>
      </c>
      <c r="AY44" s="35">
        <v>0</v>
      </c>
      <c r="AZ44" s="35">
        <v>0</v>
      </c>
      <c r="BA44" s="35">
        <v>0</v>
      </c>
      <c r="BB44" s="35">
        <v>0</v>
      </c>
      <c r="BC44" s="35">
        <v>0</v>
      </c>
      <c r="BD44" s="35" t="s">
        <v>109</v>
      </c>
      <c r="BE44" s="35" t="s">
        <v>109</v>
      </c>
      <c r="BF44" s="35">
        <v>0</v>
      </c>
      <c r="BG44" s="35" t="s">
        <v>109</v>
      </c>
      <c r="BH44" s="35">
        <v>0</v>
      </c>
      <c r="BI44" s="35">
        <v>0</v>
      </c>
      <c r="BJ44" s="35">
        <v>0</v>
      </c>
      <c r="BK44" s="35">
        <v>0</v>
      </c>
      <c r="BL44" s="35">
        <v>0</v>
      </c>
      <c r="BM44" s="55">
        <v>0</v>
      </c>
      <c r="BN44" s="35" t="s">
        <v>109</v>
      </c>
      <c r="BO44" s="35" t="s">
        <v>109</v>
      </c>
      <c r="BP44" s="55">
        <v>0</v>
      </c>
      <c r="BQ44" s="35" t="s">
        <v>109</v>
      </c>
      <c r="BR44" s="55">
        <v>0</v>
      </c>
      <c r="BS44" s="35" t="s">
        <v>109</v>
      </c>
      <c r="BT44" s="35" t="s">
        <v>109</v>
      </c>
      <c r="BU44" s="55">
        <v>0</v>
      </c>
      <c r="BV44" s="35" t="s">
        <v>109</v>
      </c>
      <c r="BW44" s="35">
        <v>0</v>
      </c>
      <c r="BX44" s="35">
        <v>0</v>
      </c>
      <c r="BY44" s="35">
        <v>0</v>
      </c>
      <c r="BZ44" s="35">
        <v>0</v>
      </c>
      <c r="CA44" s="35">
        <v>0</v>
      </c>
      <c r="CB44" s="35">
        <v>0</v>
      </c>
      <c r="CC44" s="35">
        <v>0</v>
      </c>
      <c r="CD44" s="35">
        <v>0</v>
      </c>
      <c r="CE44" s="35">
        <f t="shared" si="3"/>
        <v>0</v>
      </c>
      <c r="CF44" s="35">
        <v>0</v>
      </c>
      <c r="CG44" s="55">
        <v>0</v>
      </c>
      <c r="CH44" s="35">
        <v>0</v>
      </c>
      <c r="CI44" s="35">
        <v>0</v>
      </c>
      <c r="CJ44" s="55">
        <v>0</v>
      </c>
      <c r="CK44" s="35">
        <v>0</v>
      </c>
      <c r="CL44" s="55">
        <v>0</v>
      </c>
      <c r="CM44" s="35">
        <v>0</v>
      </c>
      <c r="CN44" s="35">
        <v>0</v>
      </c>
      <c r="CO44" s="55">
        <v>0</v>
      </c>
      <c r="CP44" s="35">
        <v>0</v>
      </c>
      <c r="CQ44" s="38"/>
    </row>
    <row r="45" s="25" customFormat="1" ht="63" hidden="1" customHeight="1">
      <c r="A45" s="33" t="s">
        <v>153</v>
      </c>
      <c r="B45" s="34" t="s">
        <v>154</v>
      </c>
      <c r="C45" s="34" t="s">
        <v>108</v>
      </c>
      <c r="D45" s="35">
        <v>0</v>
      </c>
      <c r="E45" s="36">
        <v>0</v>
      </c>
      <c r="F45" s="36">
        <v>0</v>
      </c>
      <c r="G45" s="35">
        <v>0</v>
      </c>
      <c r="H45" s="55">
        <v>0</v>
      </c>
      <c r="I45" s="55">
        <v>0</v>
      </c>
      <c r="J45" s="35">
        <v>0</v>
      </c>
      <c r="K45" s="55">
        <v>0</v>
      </c>
      <c r="L45" s="55">
        <v>0</v>
      </c>
      <c r="M45" s="35">
        <v>0</v>
      </c>
      <c r="N45" s="35" t="s">
        <v>109</v>
      </c>
      <c r="O45" s="37">
        <v>0</v>
      </c>
      <c r="P45" s="35" t="s">
        <v>109</v>
      </c>
      <c r="Q45" s="35" t="s">
        <v>109</v>
      </c>
      <c r="R45" s="35" t="s">
        <v>109</v>
      </c>
      <c r="S45" s="35" t="s">
        <v>109</v>
      </c>
      <c r="T45" s="37">
        <v>0</v>
      </c>
      <c r="U45" s="55">
        <v>0</v>
      </c>
      <c r="V45" s="37">
        <v>0</v>
      </c>
      <c r="W45" s="55">
        <v>0</v>
      </c>
      <c r="X45" s="55">
        <v>0</v>
      </c>
      <c r="Y45" s="35">
        <v>0</v>
      </c>
      <c r="Z45" s="35" t="s">
        <v>109</v>
      </c>
      <c r="AA45" s="35" t="s">
        <v>109</v>
      </c>
      <c r="AB45" s="35">
        <v>0</v>
      </c>
      <c r="AC45" s="35" t="s">
        <v>109</v>
      </c>
      <c r="AD45" s="55">
        <v>0</v>
      </c>
      <c r="AE45" s="35">
        <f t="shared" si="8"/>
        <v>0</v>
      </c>
      <c r="AF45" s="35">
        <v>0</v>
      </c>
      <c r="AG45" s="55">
        <v>0</v>
      </c>
      <c r="AH45" s="35">
        <v>0</v>
      </c>
      <c r="AI45" s="35">
        <f t="shared" si="4"/>
        <v>0</v>
      </c>
      <c r="AJ45" s="35">
        <v>0</v>
      </c>
      <c r="AK45" s="35">
        <v>0</v>
      </c>
      <c r="AL45" s="35">
        <f t="shared" si="5"/>
        <v>0</v>
      </c>
      <c r="AM45" s="35" t="s">
        <v>109</v>
      </c>
      <c r="AN45" s="35">
        <f t="shared" si="1"/>
        <v>0</v>
      </c>
      <c r="AO45" s="35">
        <v>0</v>
      </c>
      <c r="AP45" s="35">
        <v>0</v>
      </c>
      <c r="AQ45" s="35">
        <f t="shared" si="2"/>
        <v>0</v>
      </c>
      <c r="AR45" s="35">
        <v>0</v>
      </c>
      <c r="AS45" s="35">
        <v>0</v>
      </c>
      <c r="AT45" s="35">
        <v>0</v>
      </c>
      <c r="AU45" s="35">
        <v>0</v>
      </c>
      <c r="AV45" s="35">
        <v>0</v>
      </c>
      <c r="AW45" s="35">
        <v>0</v>
      </c>
      <c r="AX45" s="35">
        <v>0</v>
      </c>
      <c r="AY45" s="35">
        <v>0</v>
      </c>
      <c r="AZ45" s="35">
        <v>0</v>
      </c>
      <c r="BA45" s="35">
        <v>0</v>
      </c>
      <c r="BB45" s="35">
        <v>0</v>
      </c>
      <c r="BC45" s="35">
        <v>0</v>
      </c>
      <c r="BD45" s="35" t="s">
        <v>109</v>
      </c>
      <c r="BE45" s="35" t="s">
        <v>109</v>
      </c>
      <c r="BF45" s="35">
        <v>0</v>
      </c>
      <c r="BG45" s="35" t="s">
        <v>109</v>
      </c>
      <c r="BH45" s="35">
        <v>0</v>
      </c>
      <c r="BI45" s="35">
        <v>0</v>
      </c>
      <c r="BJ45" s="35">
        <v>0</v>
      </c>
      <c r="BK45" s="35">
        <v>0</v>
      </c>
      <c r="BL45" s="35">
        <v>0</v>
      </c>
      <c r="BM45" s="55">
        <v>0</v>
      </c>
      <c r="BN45" s="35" t="s">
        <v>109</v>
      </c>
      <c r="BO45" s="35" t="s">
        <v>109</v>
      </c>
      <c r="BP45" s="55">
        <v>0</v>
      </c>
      <c r="BQ45" s="35" t="s">
        <v>109</v>
      </c>
      <c r="BR45" s="55">
        <v>0</v>
      </c>
      <c r="BS45" s="35" t="s">
        <v>109</v>
      </c>
      <c r="BT45" s="35" t="s">
        <v>109</v>
      </c>
      <c r="BU45" s="55">
        <v>0</v>
      </c>
      <c r="BV45" s="35" t="s">
        <v>109</v>
      </c>
      <c r="BW45" s="35">
        <v>0</v>
      </c>
      <c r="BX45" s="35">
        <v>0</v>
      </c>
      <c r="BY45" s="35">
        <v>0</v>
      </c>
      <c r="BZ45" s="35">
        <v>0</v>
      </c>
      <c r="CA45" s="35">
        <v>0</v>
      </c>
      <c r="CB45" s="35">
        <v>0</v>
      </c>
      <c r="CC45" s="35">
        <v>0</v>
      </c>
      <c r="CD45" s="35">
        <v>0</v>
      </c>
      <c r="CE45" s="35">
        <f t="shared" si="3"/>
        <v>0</v>
      </c>
      <c r="CF45" s="35">
        <v>0</v>
      </c>
      <c r="CG45" s="55">
        <v>0</v>
      </c>
      <c r="CH45" s="35">
        <v>0</v>
      </c>
      <c r="CI45" s="35">
        <v>0</v>
      </c>
      <c r="CJ45" s="55">
        <v>0</v>
      </c>
      <c r="CK45" s="35">
        <v>0</v>
      </c>
      <c r="CL45" s="55">
        <v>0</v>
      </c>
      <c r="CM45" s="35">
        <v>0</v>
      </c>
      <c r="CN45" s="35">
        <v>0</v>
      </c>
      <c r="CO45" s="55">
        <v>0</v>
      </c>
      <c r="CP45" s="35">
        <v>0</v>
      </c>
      <c r="CQ45" s="38"/>
    </row>
    <row r="46" s="25" customFormat="1" ht="31.5">
      <c r="A46" s="56" t="s">
        <v>155</v>
      </c>
      <c r="B46" s="57" t="s">
        <v>156</v>
      </c>
      <c r="C46" s="57" t="s">
        <v>108</v>
      </c>
      <c r="D46" s="58" t="s">
        <v>109</v>
      </c>
      <c r="E46" s="59" t="s">
        <v>109</v>
      </c>
      <c r="F46" s="59" t="s">
        <v>109</v>
      </c>
      <c r="G46" s="58" t="s">
        <v>109</v>
      </c>
      <c r="H46" s="60">
        <f>H47+H72</f>
        <v>43.161480715999986</v>
      </c>
      <c r="I46" s="60">
        <f>I47+I72</f>
        <v>43.161480715999986</v>
      </c>
      <c r="J46" s="58" t="s">
        <v>109</v>
      </c>
      <c r="K46" s="60">
        <f>K47+K72</f>
        <v>58.873026496000008</v>
      </c>
      <c r="L46" s="60">
        <f>L47+L72</f>
        <v>58.873026496000008</v>
      </c>
      <c r="M46" s="58" t="s">
        <v>109</v>
      </c>
      <c r="N46" s="58" t="s">
        <v>109</v>
      </c>
      <c r="O46" s="61">
        <f t="shared" ref="O46:O47" si="9">O47</f>
        <v>22.436292732000002</v>
      </c>
      <c r="P46" s="58" t="s">
        <v>109</v>
      </c>
      <c r="Q46" s="58" t="s">
        <v>109</v>
      </c>
      <c r="R46" s="58" t="s">
        <v>109</v>
      </c>
      <c r="S46" s="58" t="s">
        <v>109</v>
      </c>
      <c r="T46" s="60">
        <f>T47+T72</f>
        <v>43.161480715999986</v>
      </c>
      <c r="U46" s="60">
        <f>U47+U72</f>
        <v>58.873026496000008</v>
      </c>
      <c r="V46" s="61" t="s">
        <v>109</v>
      </c>
      <c r="W46" s="60">
        <f>W47+W72</f>
        <v>22.060402964000001</v>
      </c>
      <c r="X46" s="60">
        <f>X47+X72</f>
        <v>37.771948743999999</v>
      </c>
      <c r="Y46" s="60">
        <f t="shared" ref="Y46:Y47" si="10">Y47</f>
        <v>18.425370000000001</v>
      </c>
      <c r="Z46" s="58" t="s">
        <v>109</v>
      </c>
      <c r="AA46" s="58" t="s">
        <v>109</v>
      </c>
      <c r="AB46" s="60">
        <f t="shared" ref="AB46:AB47" si="11">AB47</f>
        <v>18.425370000000001</v>
      </c>
      <c r="AC46" s="58" t="s">
        <v>109</v>
      </c>
      <c r="AD46" s="60">
        <f>AD48</f>
        <v>19.760584979999997</v>
      </c>
      <c r="AE46" s="58" t="s">
        <v>109</v>
      </c>
      <c r="AF46" s="58" t="s">
        <v>109</v>
      </c>
      <c r="AG46" s="60">
        <f>AG48</f>
        <v>19.760584979999997</v>
      </c>
      <c r="AH46" s="58" t="s">
        <v>109</v>
      </c>
      <c r="AI46" s="58" t="s">
        <v>109</v>
      </c>
      <c r="AJ46" s="58" t="s">
        <v>109</v>
      </c>
      <c r="AK46" s="58" t="s">
        <v>109</v>
      </c>
      <c r="AL46" s="58" t="s">
        <v>109</v>
      </c>
      <c r="AM46" s="58" t="s">
        <v>109</v>
      </c>
      <c r="AN46" s="58" t="str">
        <f t="shared" si="1"/>
        <v>н/д</v>
      </c>
      <c r="AO46" s="58" t="s">
        <v>109</v>
      </c>
      <c r="AP46" s="58" t="s">
        <v>109</v>
      </c>
      <c r="AQ46" s="58" t="s">
        <v>109</v>
      </c>
      <c r="AR46" s="58" t="s">
        <v>109</v>
      </c>
      <c r="AS46" s="60">
        <f t="shared" ref="AS46:AS47" si="12">AS47</f>
        <v>2.6757077519999997</v>
      </c>
      <c r="AT46" s="58" t="s">
        <v>109</v>
      </c>
      <c r="AU46" s="58" t="s">
        <v>109</v>
      </c>
      <c r="AV46" s="60">
        <f t="shared" ref="AV46:AV47" si="13">AV47</f>
        <v>2.6757077519999997</v>
      </c>
      <c r="AW46" s="58" t="s">
        <v>109</v>
      </c>
      <c r="AX46" s="60">
        <f t="shared" ref="AX46:AX47" si="14">AX47</f>
        <v>2.6757077519999997</v>
      </c>
      <c r="AY46" s="58" t="s">
        <v>109</v>
      </c>
      <c r="AZ46" s="58" t="s">
        <v>109</v>
      </c>
      <c r="BA46" s="60">
        <f t="shared" ref="BA46:BA47" si="15">BA47</f>
        <v>2.6757077519999997</v>
      </c>
      <c r="BB46" s="58" t="s">
        <v>109</v>
      </c>
      <c r="BC46" s="60">
        <f t="shared" ref="BC46:BC47" si="16">BC47</f>
        <v>18.425370000000001</v>
      </c>
      <c r="BD46" s="58" t="s">
        <v>109</v>
      </c>
      <c r="BE46" s="58" t="s">
        <v>109</v>
      </c>
      <c r="BF46" s="60">
        <f t="shared" ref="BF46:BF47" si="17">BF47</f>
        <v>18.425370000000001</v>
      </c>
      <c r="BG46" s="58" t="s">
        <v>109</v>
      </c>
      <c r="BH46" s="60">
        <f t="shared" ref="BH46:BH47" si="18">BH47</f>
        <v>19.760584979999997</v>
      </c>
      <c r="BI46" s="58" t="s">
        <v>109</v>
      </c>
      <c r="BJ46" s="58" t="s">
        <v>109</v>
      </c>
      <c r="BK46" s="60">
        <f t="shared" ref="BK46:BK47" si="19">BK47</f>
        <v>19.760584979999997</v>
      </c>
      <c r="BL46" s="58" t="s">
        <v>109</v>
      </c>
      <c r="BM46" s="60">
        <f>BM47+BM72</f>
        <v>13.792835063999998</v>
      </c>
      <c r="BN46" s="58" t="s">
        <v>109</v>
      </c>
      <c r="BO46" s="58" t="s">
        <v>109</v>
      </c>
      <c r="BP46" s="60">
        <f>BP47+BP72</f>
        <v>13.792835063999998</v>
      </c>
      <c r="BQ46" s="58" t="s">
        <v>109</v>
      </c>
      <c r="BR46" s="60">
        <f>BR47+BR72</f>
        <v>13.792835063999998</v>
      </c>
      <c r="BS46" s="58" t="str">
        <f t="shared" ref="BS46:BV47" si="20">BS47</f>
        <v>н/д</v>
      </c>
      <c r="BT46" s="58" t="str">
        <f t="shared" si="20"/>
        <v>н/д</v>
      </c>
      <c r="BU46" s="60">
        <f>BU47+BU72</f>
        <v>13.792835063999998</v>
      </c>
      <c r="BV46" s="58" t="str">
        <f t="shared" si="20"/>
        <v>н/д</v>
      </c>
      <c r="BW46" s="60">
        <f t="shared" ref="BW46:BW47" si="21">BW47</f>
        <v>8.2675678999999995</v>
      </c>
      <c r="BX46" s="58" t="s">
        <v>109</v>
      </c>
      <c r="BY46" s="58" t="s">
        <v>109</v>
      </c>
      <c r="BZ46" s="60">
        <f t="shared" ref="BZ46:BZ47" si="22">BZ47</f>
        <v>8.2675678999999995</v>
      </c>
      <c r="CA46" s="58" t="s">
        <v>109</v>
      </c>
      <c r="CB46" s="60">
        <f>CB47+CB72</f>
        <v>23.979113679999998</v>
      </c>
      <c r="CC46" s="58" t="s">
        <v>109</v>
      </c>
      <c r="CD46" s="58" t="s">
        <v>109</v>
      </c>
      <c r="CE46" s="60">
        <f t="shared" si="3"/>
        <v>23.979113679999998</v>
      </c>
      <c r="CF46" s="58" t="s">
        <v>109</v>
      </c>
      <c r="CG46" s="60">
        <f>CG47+CG72</f>
        <v>43.161480715999986</v>
      </c>
      <c r="CH46" s="58" t="s">
        <v>109</v>
      </c>
      <c r="CI46" s="58" t="s">
        <v>109</v>
      </c>
      <c r="CJ46" s="60">
        <f>CJ47+CJ72</f>
        <v>43.161480715999986</v>
      </c>
      <c r="CK46" s="58" t="s">
        <v>109</v>
      </c>
      <c r="CL46" s="60">
        <f>CL47+CL72</f>
        <v>58.873026496000008</v>
      </c>
      <c r="CM46" s="58" t="s">
        <v>109</v>
      </c>
      <c r="CN46" s="58" t="s">
        <v>109</v>
      </c>
      <c r="CO46" s="60">
        <f>CO47+CO72</f>
        <v>58.873026496000008</v>
      </c>
      <c r="CP46" s="58" t="s">
        <v>109</v>
      </c>
      <c r="CQ46" s="62" t="s">
        <v>109</v>
      </c>
    </row>
    <row r="47" s="25" customFormat="1" ht="54.75" customHeight="1">
      <c r="A47" s="56" t="s">
        <v>157</v>
      </c>
      <c r="B47" s="57" t="s">
        <v>158</v>
      </c>
      <c r="C47" s="57" t="s">
        <v>108</v>
      </c>
      <c r="D47" s="58" t="s">
        <v>109</v>
      </c>
      <c r="E47" s="59" t="s">
        <v>109</v>
      </c>
      <c r="F47" s="59" t="s">
        <v>109</v>
      </c>
      <c r="G47" s="58" t="s">
        <v>109</v>
      </c>
      <c r="H47" s="60">
        <f>H48</f>
        <v>40.356510715999988</v>
      </c>
      <c r="I47" s="60">
        <f>I48</f>
        <v>40.356510715999988</v>
      </c>
      <c r="J47" s="58" t="s">
        <v>109</v>
      </c>
      <c r="K47" s="60">
        <f>K48</f>
        <v>49.865000896000005</v>
      </c>
      <c r="L47" s="60">
        <f>L48</f>
        <v>49.865000896000005</v>
      </c>
      <c r="M47" s="58" t="s">
        <v>109</v>
      </c>
      <c r="N47" s="58" t="s">
        <v>109</v>
      </c>
      <c r="O47" s="61">
        <f t="shared" si="9"/>
        <v>22.436292732000002</v>
      </c>
      <c r="P47" s="58" t="s">
        <v>109</v>
      </c>
      <c r="Q47" s="58" t="s">
        <v>109</v>
      </c>
      <c r="R47" s="58" t="s">
        <v>109</v>
      </c>
      <c r="S47" s="58" t="s">
        <v>109</v>
      </c>
      <c r="T47" s="61">
        <f>T48</f>
        <v>40.356510715999988</v>
      </c>
      <c r="U47" s="60">
        <f>U48</f>
        <v>49.865000896000005</v>
      </c>
      <c r="V47" s="61" t="s">
        <v>109</v>
      </c>
      <c r="W47" s="60">
        <f>W48</f>
        <v>19.255432964000001</v>
      </c>
      <c r="X47" s="60">
        <f>X48</f>
        <v>28.763923144</v>
      </c>
      <c r="Y47" s="60">
        <f t="shared" si="10"/>
        <v>18.425370000000001</v>
      </c>
      <c r="Z47" s="58" t="s">
        <v>109</v>
      </c>
      <c r="AA47" s="58" t="s">
        <v>109</v>
      </c>
      <c r="AB47" s="60">
        <f t="shared" si="11"/>
        <v>18.425370000000001</v>
      </c>
      <c r="AC47" s="58" t="s">
        <v>109</v>
      </c>
      <c r="AD47" s="60">
        <f>AD48</f>
        <v>19.760584979999997</v>
      </c>
      <c r="AE47" s="58" t="s">
        <v>109</v>
      </c>
      <c r="AF47" s="58" t="s">
        <v>109</v>
      </c>
      <c r="AG47" s="60">
        <f>AG48</f>
        <v>19.760584979999997</v>
      </c>
      <c r="AH47" s="58" t="s">
        <v>109</v>
      </c>
      <c r="AI47" s="58" t="s">
        <v>109</v>
      </c>
      <c r="AJ47" s="58" t="s">
        <v>109</v>
      </c>
      <c r="AK47" s="58" t="s">
        <v>109</v>
      </c>
      <c r="AL47" s="58" t="s">
        <v>109</v>
      </c>
      <c r="AM47" s="58" t="s">
        <v>109</v>
      </c>
      <c r="AN47" s="58" t="str">
        <f t="shared" si="1"/>
        <v>н/д</v>
      </c>
      <c r="AO47" s="58" t="s">
        <v>109</v>
      </c>
      <c r="AP47" s="58" t="s">
        <v>109</v>
      </c>
      <c r="AQ47" s="58" t="s">
        <v>109</v>
      </c>
      <c r="AR47" s="58" t="s">
        <v>109</v>
      </c>
      <c r="AS47" s="60">
        <f t="shared" si="12"/>
        <v>2.6757077519999997</v>
      </c>
      <c r="AT47" s="58" t="s">
        <v>109</v>
      </c>
      <c r="AU47" s="58" t="s">
        <v>109</v>
      </c>
      <c r="AV47" s="60">
        <f t="shared" si="13"/>
        <v>2.6757077519999997</v>
      </c>
      <c r="AW47" s="58" t="s">
        <v>109</v>
      </c>
      <c r="AX47" s="60">
        <f t="shared" si="14"/>
        <v>2.6757077519999997</v>
      </c>
      <c r="AY47" s="58" t="s">
        <v>109</v>
      </c>
      <c r="AZ47" s="58" t="s">
        <v>109</v>
      </c>
      <c r="BA47" s="60">
        <f t="shared" si="15"/>
        <v>2.6757077519999997</v>
      </c>
      <c r="BB47" s="58" t="s">
        <v>109</v>
      </c>
      <c r="BC47" s="60">
        <f t="shared" si="16"/>
        <v>18.425370000000001</v>
      </c>
      <c r="BD47" s="58" t="s">
        <v>109</v>
      </c>
      <c r="BE47" s="58" t="s">
        <v>109</v>
      </c>
      <c r="BF47" s="60">
        <f t="shared" si="17"/>
        <v>18.425370000000001</v>
      </c>
      <c r="BG47" s="58" t="s">
        <v>109</v>
      </c>
      <c r="BH47" s="60">
        <f t="shared" si="18"/>
        <v>19.760584979999997</v>
      </c>
      <c r="BI47" s="58" t="s">
        <v>109</v>
      </c>
      <c r="BJ47" s="58" t="s">
        <v>109</v>
      </c>
      <c r="BK47" s="60">
        <f t="shared" si="19"/>
        <v>19.760584979999997</v>
      </c>
      <c r="BL47" s="58" t="s">
        <v>109</v>
      </c>
      <c r="BM47" s="60">
        <f>BM48</f>
        <v>10.987865063999999</v>
      </c>
      <c r="BN47" s="58" t="s">
        <v>109</v>
      </c>
      <c r="BO47" s="58" t="s">
        <v>109</v>
      </c>
      <c r="BP47" s="60">
        <f>BP48</f>
        <v>10.987865063999999</v>
      </c>
      <c r="BQ47" s="58" t="s">
        <v>109</v>
      </c>
      <c r="BR47" s="60">
        <f>BR48</f>
        <v>10.987865063999999</v>
      </c>
      <c r="BS47" s="58" t="str">
        <f t="shared" si="20"/>
        <v>н/д</v>
      </c>
      <c r="BT47" s="58" t="str">
        <f t="shared" si="20"/>
        <v>н/д</v>
      </c>
      <c r="BU47" s="60">
        <f>BU48</f>
        <v>10.987865063999999</v>
      </c>
      <c r="BV47" s="58" t="str">
        <f t="shared" si="20"/>
        <v>н/д</v>
      </c>
      <c r="BW47" s="60">
        <f t="shared" si="21"/>
        <v>8.2675678999999995</v>
      </c>
      <c r="BX47" s="58" t="s">
        <v>109</v>
      </c>
      <c r="BY47" s="58" t="s">
        <v>109</v>
      </c>
      <c r="BZ47" s="60">
        <f t="shared" si="22"/>
        <v>8.2675678999999995</v>
      </c>
      <c r="CA47" s="58" t="s">
        <v>109</v>
      </c>
      <c r="CB47" s="60">
        <f>CB48</f>
        <v>17.776058079999999</v>
      </c>
      <c r="CC47" s="58" t="s">
        <v>109</v>
      </c>
      <c r="CD47" s="58" t="s">
        <v>109</v>
      </c>
      <c r="CE47" s="60">
        <f t="shared" si="3"/>
        <v>17.776058079999999</v>
      </c>
      <c r="CF47" s="58" t="s">
        <v>109</v>
      </c>
      <c r="CG47" s="60">
        <f>CG48</f>
        <v>40.356510715999988</v>
      </c>
      <c r="CH47" s="58" t="s">
        <v>109</v>
      </c>
      <c r="CI47" s="58" t="s">
        <v>109</v>
      </c>
      <c r="CJ47" s="60">
        <f>CJ48</f>
        <v>40.356510715999988</v>
      </c>
      <c r="CK47" s="58" t="s">
        <v>109</v>
      </c>
      <c r="CL47" s="60">
        <f>CL48</f>
        <v>49.865000896000005</v>
      </c>
      <c r="CM47" s="58" t="s">
        <v>109</v>
      </c>
      <c r="CN47" s="58" t="s">
        <v>109</v>
      </c>
      <c r="CO47" s="60">
        <f>CO48</f>
        <v>49.865000896000005</v>
      </c>
      <c r="CP47" s="58" t="s">
        <v>109</v>
      </c>
      <c r="CQ47" s="62" t="s">
        <v>109</v>
      </c>
    </row>
    <row r="48" s="25" customFormat="1" ht="31.5">
      <c r="A48" s="56" t="s">
        <v>159</v>
      </c>
      <c r="B48" s="57" t="s">
        <v>160</v>
      </c>
      <c r="C48" s="57" t="s">
        <v>108</v>
      </c>
      <c r="D48" s="58" t="s">
        <v>109</v>
      </c>
      <c r="E48" s="59" t="s">
        <v>109</v>
      </c>
      <c r="F48" s="59" t="s">
        <v>109</v>
      </c>
      <c r="G48" s="58" t="s">
        <v>109</v>
      </c>
      <c r="H48" s="60">
        <f>SUM(H49:H71)</f>
        <v>40.356510715999988</v>
      </c>
      <c r="I48" s="60">
        <f>SUM(I49:I71)</f>
        <v>40.356510715999988</v>
      </c>
      <c r="J48" s="58" t="s">
        <v>109</v>
      </c>
      <c r="K48" s="60">
        <f>SUM(K49:K71)</f>
        <v>49.865000896000005</v>
      </c>
      <c r="L48" s="60">
        <f>SUM(L49:L71)</f>
        <v>49.865000896000005</v>
      </c>
      <c r="M48" s="58" t="s">
        <v>109</v>
      </c>
      <c r="N48" s="58" t="s">
        <v>109</v>
      </c>
      <c r="O48" s="60">
        <f>SUM(O49:O71)</f>
        <v>22.436292732000002</v>
      </c>
      <c r="P48" s="58" t="s">
        <v>109</v>
      </c>
      <c r="Q48" s="58" t="s">
        <v>109</v>
      </c>
      <c r="R48" s="58" t="s">
        <v>109</v>
      </c>
      <c r="S48" s="58" t="s">
        <v>109</v>
      </c>
      <c r="T48" s="61">
        <f>SUM(T49:T71)</f>
        <v>40.356510715999988</v>
      </c>
      <c r="U48" s="60">
        <f>SUM(U49:U71)</f>
        <v>49.865000896000005</v>
      </c>
      <c r="V48" s="61" t="s">
        <v>109</v>
      </c>
      <c r="W48" s="60">
        <f>SUM(W49:W71)</f>
        <v>19.255432964000001</v>
      </c>
      <c r="X48" s="60">
        <f>SUM(X49:X71)</f>
        <v>28.763923144</v>
      </c>
      <c r="Y48" s="60">
        <f>SUM(Y49:Y71)</f>
        <v>18.425370000000001</v>
      </c>
      <c r="Z48" s="58" t="s">
        <v>109</v>
      </c>
      <c r="AA48" s="58" t="s">
        <v>109</v>
      </c>
      <c r="AB48" s="60">
        <f>SUM(AB49:AB71)</f>
        <v>18.425370000000001</v>
      </c>
      <c r="AC48" s="58" t="s">
        <v>109</v>
      </c>
      <c r="AD48" s="60">
        <f>SUM(AD49:AD71)</f>
        <v>19.760584979999997</v>
      </c>
      <c r="AE48" s="58" t="s">
        <v>109</v>
      </c>
      <c r="AF48" s="58" t="s">
        <v>109</v>
      </c>
      <c r="AG48" s="60">
        <f>SUM(AG49:AG71)</f>
        <v>19.760584979999997</v>
      </c>
      <c r="AH48" s="58" t="s">
        <v>109</v>
      </c>
      <c r="AI48" s="58" t="s">
        <v>109</v>
      </c>
      <c r="AJ48" s="58" t="s">
        <v>109</v>
      </c>
      <c r="AK48" s="58" t="s">
        <v>109</v>
      </c>
      <c r="AL48" s="58" t="s">
        <v>109</v>
      </c>
      <c r="AM48" s="58" t="s">
        <v>109</v>
      </c>
      <c r="AN48" s="58" t="s">
        <v>109</v>
      </c>
      <c r="AO48" s="58" t="s">
        <v>109</v>
      </c>
      <c r="AP48" s="58" t="s">
        <v>109</v>
      </c>
      <c r="AQ48" s="58" t="s">
        <v>109</v>
      </c>
      <c r="AR48" s="58" t="s">
        <v>109</v>
      </c>
      <c r="AS48" s="60">
        <f>SUM(AS49:AS71)</f>
        <v>2.6757077519999997</v>
      </c>
      <c r="AT48" s="58" t="s">
        <v>109</v>
      </c>
      <c r="AU48" s="58" t="s">
        <v>109</v>
      </c>
      <c r="AV48" s="60">
        <f>SUM(AV49:AV71)</f>
        <v>2.6757077519999997</v>
      </c>
      <c r="AW48" s="58" t="s">
        <v>109</v>
      </c>
      <c r="AX48" s="60">
        <f>SUM(AX49:AX71)</f>
        <v>2.6757077519999997</v>
      </c>
      <c r="AY48" s="58" t="s">
        <v>109</v>
      </c>
      <c r="AZ48" s="58" t="s">
        <v>109</v>
      </c>
      <c r="BA48" s="60">
        <f>SUM(BA49:BA71)</f>
        <v>2.6757077519999997</v>
      </c>
      <c r="BB48" s="58" t="s">
        <v>109</v>
      </c>
      <c r="BC48" s="60">
        <f>SUM(BC49:BC71)</f>
        <v>18.425370000000001</v>
      </c>
      <c r="BD48" s="58" t="s">
        <v>109</v>
      </c>
      <c r="BE48" s="58" t="s">
        <v>109</v>
      </c>
      <c r="BF48" s="60">
        <f>SUM(BF49:BF71)</f>
        <v>18.425370000000001</v>
      </c>
      <c r="BG48" s="58" t="s">
        <v>109</v>
      </c>
      <c r="BH48" s="60">
        <f>SUM(BH49:BH71)</f>
        <v>19.760584979999997</v>
      </c>
      <c r="BI48" s="58" t="s">
        <v>109</v>
      </c>
      <c r="BJ48" s="58" t="s">
        <v>109</v>
      </c>
      <c r="BK48" s="60">
        <f>SUM(BK49:BK71)</f>
        <v>19.760584979999997</v>
      </c>
      <c r="BL48" s="58" t="s">
        <v>109</v>
      </c>
      <c r="BM48" s="60">
        <f>SUM(BM49:BM71)</f>
        <v>10.987865063999999</v>
      </c>
      <c r="BN48" s="58" t="s">
        <v>109</v>
      </c>
      <c r="BO48" s="58" t="s">
        <v>109</v>
      </c>
      <c r="BP48" s="60">
        <f>SUM(BP49:BP71)</f>
        <v>10.987865063999999</v>
      </c>
      <c r="BQ48" s="58" t="s">
        <v>109</v>
      </c>
      <c r="BR48" s="60">
        <f>SUM(BR49:BR71)</f>
        <v>10.987865063999999</v>
      </c>
      <c r="BS48" s="58" t="s">
        <v>109</v>
      </c>
      <c r="BT48" s="58" t="s">
        <v>109</v>
      </c>
      <c r="BU48" s="60">
        <f>SUM(BU49:BU71)</f>
        <v>10.987865063999999</v>
      </c>
      <c r="BV48" s="58" t="s">
        <v>109</v>
      </c>
      <c r="BW48" s="60">
        <f>SUM(BW49:BW71)</f>
        <v>8.2675678999999995</v>
      </c>
      <c r="BX48" s="58" t="s">
        <v>109</v>
      </c>
      <c r="BY48" s="58" t="s">
        <v>109</v>
      </c>
      <c r="BZ48" s="60">
        <f>SUM(BZ49:BZ71)</f>
        <v>8.2675678999999995</v>
      </c>
      <c r="CA48" s="58" t="s">
        <v>109</v>
      </c>
      <c r="CB48" s="60">
        <f>SUM(CB49:CB71)</f>
        <v>17.776058079999999</v>
      </c>
      <c r="CC48" s="58" t="s">
        <v>109</v>
      </c>
      <c r="CD48" s="58" t="s">
        <v>109</v>
      </c>
      <c r="CE48" s="60">
        <f>SUM(CE49:CE71)</f>
        <v>17.776058079999999</v>
      </c>
      <c r="CF48" s="58" t="s">
        <v>109</v>
      </c>
      <c r="CG48" s="60">
        <f>SUM(CG49:CG71)</f>
        <v>40.356510715999988</v>
      </c>
      <c r="CH48" s="58" t="s">
        <v>109</v>
      </c>
      <c r="CI48" s="58" t="s">
        <v>109</v>
      </c>
      <c r="CJ48" s="60">
        <f>SUM(CJ49:CJ71)</f>
        <v>40.356510715999988</v>
      </c>
      <c r="CK48" s="58" t="s">
        <v>109</v>
      </c>
      <c r="CL48" s="60">
        <f>SUM(CL49:CL71)</f>
        <v>49.865000896000005</v>
      </c>
      <c r="CM48" s="58" t="s">
        <v>109</v>
      </c>
      <c r="CN48" s="58" t="s">
        <v>109</v>
      </c>
      <c r="CO48" s="60">
        <f>SUM(CO49:CO71)</f>
        <v>49.865000896000005</v>
      </c>
      <c r="CP48" s="58" t="s">
        <v>109</v>
      </c>
      <c r="CQ48" s="62" t="s">
        <v>109</v>
      </c>
    </row>
    <row r="49" ht="78.75">
      <c r="A49" s="63" t="s">
        <v>161</v>
      </c>
      <c r="B49" s="64" t="s">
        <v>162</v>
      </c>
      <c r="C49" s="65" t="s">
        <v>163</v>
      </c>
      <c r="D49" s="66" t="s">
        <v>109</v>
      </c>
      <c r="E49" s="67">
        <v>2025</v>
      </c>
      <c r="F49" s="67">
        <v>2025</v>
      </c>
      <c r="G49" s="67" t="s">
        <v>109</v>
      </c>
      <c r="H49" s="68">
        <v>4.1337839499999998</v>
      </c>
      <c r="I49" s="68">
        <v>4.1337839499999998</v>
      </c>
      <c r="J49" s="69">
        <v>43800</v>
      </c>
      <c r="K49" s="68" t="s">
        <v>109</v>
      </c>
      <c r="L49" s="68" t="s">
        <v>109</v>
      </c>
      <c r="M49" s="69" t="s">
        <v>109</v>
      </c>
      <c r="N49" s="66" t="s">
        <v>109</v>
      </c>
      <c r="O49" s="70" t="s">
        <v>109</v>
      </c>
      <c r="P49" s="66" t="s">
        <v>109</v>
      </c>
      <c r="Q49" s="66" t="s">
        <v>109</v>
      </c>
      <c r="R49" s="66" t="s">
        <v>109</v>
      </c>
      <c r="S49" s="66" t="s">
        <v>109</v>
      </c>
      <c r="T49" s="70">
        <f t="shared" ref="T49:T65" si="23">H49</f>
        <v>4.1337839499999998</v>
      </c>
      <c r="U49" s="70" t="str">
        <f t="shared" ref="U49:U84" si="24">K49</f>
        <v>н/д</v>
      </c>
      <c r="V49" s="70" t="s">
        <v>109</v>
      </c>
      <c r="W49" s="70">
        <f t="shared" ref="W49:W50" si="25">T49</f>
        <v>4.1337839499999998</v>
      </c>
      <c r="X49" s="70" t="str">
        <f t="shared" ref="X49:X62" si="26">U49</f>
        <v>н/д</v>
      </c>
      <c r="Y49" s="70" t="str">
        <f t="shared" ref="Y49:Y50" si="27">AB49</f>
        <v>н/д</v>
      </c>
      <c r="Z49" s="66" t="s">
        <v>109</v>
      </c>
      <c r="AA49" s="66" t="s">
        <v>109</v>
      </c>
      <c r="AB49" s="70" t="s">
        <v>109</v>
      </c>
      <c r="AC49" s="66" t="s">
        <v>109</v>
      </c>
      <c r="AD49" s="68" t="s">
        <v>109</v>
      </c>
      <c r="AE49" s="66" t="s">
        <v>109</v>
      </c>
      <c r="AF49" s="66" t="s">
        <v>109</v>
      </c>
      <c r="AG49" s="68" t="s">
        <v>109</v>
      </c>
      <c r="AH49" s="66" t="s">
        <v>109</v>
      </c>
      <c r="AI49" s="66" t="s">
        <v>109</v>
      </c>
      <c r="AJ49" s="66" t="s">
        <v>109</v>
      </c>
      <c r="AK49" s="66" t="s">
        <v>109</v>
      </c>
      <c r="AL49" s="66" t="s">
        <v>109</v>
      </c>
      <c r="AM49" s="66" t="s">
        <v>109</v>
      </c>
      <c r="AN49" s="66" t="s">
        <v>109</v>
      </c>
      <c r="AO49" s="66" t="s">
        <v>109</v>
      </c>
      <c r="AP49" s="66" t="s">
        <v>109</v>
      </c>
      <c r="AQ49" s="66" t="s">
        <v>109</v>
      </c>
      <c r="AR49" s="66" t="s">
        <v>109</v>
      </c>
      <c r="AS49" s="66" t="s">
        <v>109</v>
      </c>
      <c r="AT49" s="66" t="s">
        <v>109</v>
      </c>
      <c r="AU49" s="66" t="s">
        <v>109</v>
      </c>
      <c r="AV49" s="66" t="s">
        <v>109</v>
      </c>
      <c r="AW49" s="66" t="s">
        <v>109</v>
      </c>
      <c r="AX49" s="66" t="s">
        <v>109</v>
      </c>
      <c r="AY49" s="66" t="s">
        <v>109</v>
      </c>
      <c r="AZ49" s="66" t="s">
        <v>109</v>
      </c>
      <c r="BA49" s="66" t="s">
        <v>109</v>
      </c>
      <c r="BB49" s="66" t="s">
        <v>109</v>
      </c>
      <c r="BC49" s="66" t="s">
        <v>109</v>
      </c>
      <c r="BD49" s="66" t="s">
        <v>109</v>
      </c>
      <c r="BE49" s="66" t="s">
        <v>109</v>
      </c>
      <c r="BF49" s="66" t="s">
        <v>109</v>
      </c>
      <c r="BG49" s="66" t="s">
        <v>109</v>
      </c>
      <c r="BH49" s="66" t="s">
        <v>109</v>
      </c>
      <c r="BI49" s="66" t="s">
        <v>109</v>
      </c>
      <c r="BJ49" s="66" t="s">
        <v>109</v>
      </c>
      <c r="BK49" s="66" t="s">
        <v>109</v>
      </c>
      <c r="BL49" s="66" t="s">
        <v>109</v>
      </c>
      <c r="BM49" s="66" t="s">
        <v>109</v>
      </c>
      <c r="BN49" s="66" t="s">
        <v>109</v>
      </c>
      <c r="BO49" s="66" t="s">
        <v>109</v>
      </c>
      <c r="BP49" s="66" t="s">
        <v>109</v>
      </c>
      <c r="BQ49" s="66" t="s">
        <v>109</v>
      </c>
      <c r="BR49" s="66" t="s">
        <v>109</v>
      </c>
      <c r="BS49" s="66" t="s">
        <v>109</v>
      </c>
      <c r="BT49" s="66" t="s">
        <v>109</v>
      </c>
      <c r="BU49" s="66" t="s">
        <v>109</v>
      </c>
      <c r="BV49" s="66" t="s">
        <v>109</v>
      </c>
      <c r="BW49" s="70">
        <v>4.1337839499999998</v>
      </c>
      <c r="BX49" s="66" t="s">
        <v>109</v>
      </c>
      <c r="BY49" s="66" t="s">
        <v>109</v>
      </c>
      <c r="BZ49" s="70">
        <v>4.1337839499999998</v>
      </c>
      <c r="CA49" s="66" t="s">
        <v>109</v>
      </c>
      <c r="CB49" s="70" t="s">
        <v>109</v>
      </c>
      <c r="CC49" s="66" t="s">
        <v>109</v>
      </c>
      <c r="CD49" s="66" t="s">
        <v>109</v>
      </c>
      <c r="CE49" s="70" t="s">
        <v>109</v>
      </c>
      <c r="CF49" s="66" t="s">
        <v>109</v>
      </c>
      <c r="CG49" s="68">
        <f t="shared" ref="CG49:CG58" si="28">CJ49</f>
        <v>4.1337839499999998</v>
      </c>
      <c r="CH49" s="66" t="s">
        <v>109</v>
      </c>
      <c r="CI49" s="66" t="s">
        <v>109</v>
      </c>
      <c r="CJ49" s="68">
        <f t="shared" ref="CJ49:CJ50" si="29">BZ49</f>
        <v>4.1337839499999998</v>
      </c>
      <c r="CK49" s="66" t="s">
        <v>109</v>
      </c>
      <c r="CL49" s="66" t="str">
        <f t="shared" ref="CL49:CL65" si="30">CO49</f>
        <v>н/д</v>
      </c>
      <c r="CM49" s="66" t="s">
        <v>109</v>
      </c>
      <c r="CN49" s="66" t="s">
        <v>109</v>
      </c>
      <c r="CO49" s="68" t="str">
        <f t="shared" ref="CO49:CO50" si="31">CE49</f>
        <v>н/д</v>
      </c>
      <c r="CP49" s="66" t="s">
        <v>109</v>
      </c>
      <c r="CQ49" s="15" t="s">
        <v>109</v>
      </c>
    </row>
    <row r="50" ht="78.75">
      <c r="A50" s="63" t="s">
        <v>161</v>
      </c>
      <c r="B50" s="64" t="s">
        <v>164</v>
      </c>
      <c r="C50" s="65" t="s">
        <v>165</v>
      </c>
      <c r="D50" s="66" t="s">
        <v>109</v>
      </c>
      <c r="E50" s="67">
        <v>2025</v>
      </c>
      <c r="F50" s="67">
        <v>2025</v>
      </c>
      <c r="G50" s="67" t="s">
        <v>109</v>
      </c>
      <c r="H50" s="68">
        <v>4.1337839499999998</v>
      </c>
      <c r="I50" s="68">
        <v>4.1337839499999998</v>
      </c>
      <c r="J50" s="69">
        <v>43800</v>
      </c>
      <c r="K50" s="68" t="s">
        <v>109</v>
      </c>
      <c r="L50" s="68" t="s">
        <v>109</v>
      </c>
      <c r="M50" s="69" t="s">
        <v>109</v>
      </c>
      <c r="N50" s="66" t="s">
        <v>109</v>
      </c>
      <c r="O50" s="70" t="s">
        <v>109</v>
      </c>
      <c r="P50" s="66" t="s">
        <v>109</v>
      </c>
      <c r="Q50" s="66" t="s">
        <v>109</v>
      </c>
      <c r="R50" s="66" t="s">
        <v>109</v>
      </c>
      <c r="S50" s="66" t="s">
        <v>109</v>
      </c>
      <c r="T50" s="70">
        <f t="shared" si="23"/>
        <v>4.1337839499999998</v>
      </c>
      <c r="U50" s="70" t="str">
        <f t="shared" si="24"/>
        <v>н/д</v>
      </c>
      <c r="V50" s="70" t="s">
        <v>109</v>
      </c>
      <c r="W50" s="70">
        <f t="shared" si="25"/>
        <v>4.1337839499999998</v>
      </c>
      <c r="X50" s="70" t="str">
        <f t="shared" si="26"/>
        <v>н/д</v>
      </c>
      <c r="Y50" s="70" t="str">
        <f t="shared" si="27"/>
        <v>н/д</v>
      </c>
      <c r="Z50" s="66" t="s">
        <v>109</v>
      </c>
      <c r="AA50" s="66" t="s">
        <v>109</v>
      </c>
      <c r="AB50" s="70" t="s">
        <v>109</v>
      </c>
      <c r="AC50" s="66" t="s">
        <v>109</v>
      </c>
      <c r="AD50" s="68" t="str">
        <f>AG50</f>
        <v>н/д</v>
      </c>
      <c r="AE50" s="66" t="s">
        <v>109</v>
      </c>
      <c r="AF50" s="66" t="s">
        <v>109</v>
      </c>
      <c r="AG50" s="68" t="s">
        <v>109</v>
      </c>
      <c r="AH50" s="66" t="s">
        <v>109</v>
      </c>
      <c r="AI50" s="66" t="s">
        <v>109</v>
      </c>
      <c r="AJ50" s="66" t="s">
        <v>109</v>
      </c>
      <c r="AK50" s="66" t="s">
        <v>109</v>
      </c>
      <c r="AL50" s="66" t="s">
        <v>109</v>
      </c>
      <c r="AM50" s="66" t="s">
        <v>109</v>
      </c>
      <c r="AN50" s="66" t="s">
        <v>109</v>
      </c>
      <c r="AO50" s="66" t="s">
        <v>109</v>
      </c>
      <c r="AP50" s="66" t="s">
        <v>109</v>
      </c>
      <c r="AQ50" s="66" t="s">
        <v>109</v>
      </c>
      <c r="AR50" s="66" t="s">
        <v>109</v>
      </c>
      <c r="AS50" s="66" t="s">
        <v>109</v>
      </c>
      <c r="AT50" s="66" t="s">
        <v>109</v>
      </c>
      <c r="AU50" s="66" t="s">
        <v>109</v>
      </c>
      <c r="AV50" s="66" t="s">
        <v>109</v>
      </c>
      <c r="AW50" s="66" t="s">
        <v>109</v>
      </c>
      <c r="AX50" s="66" t="s">
        <v>109</v>
      </c>
      <c r="AY50" s="66" t="s">
        <v>109</v>
      </c>
      <c r="AZ50" s="66" t="s">
        <v>109</v>
      </c>
      <c r="BA50" s="66" t="s">
        <v>109</v>
      </c>
      <c r="BB50" s="66" t="s">
        <v>109</v>
      </c>
      <c r="BC50" s="66" t="s">
        <v>109</v>
      </c>
      <c r="BD50" s="66" t="s">
        <v>109</v>
      </c>
      <c r="BE50" s="66" t="s">
        <v>109</v>
      </c>
      <c r="BF50" s="66" t="s">
        <v>109</v>
      </c>
      <c r="BG50" s="66" t="s">
        <v>109</v>
      </c>
      <c r="BH50" s="66" t="s">
        <v>109</v>
      </c>
      <c r="BI50" s="66" t="s">
        <v>109</v>
      </c>
      <c r="BJ50" s="66" t="s">
        <v>109</v>
      </c>
      <c r="BK50" s="66" t="s">
        <v>109</v>
      </c>
      <c r="BL50" s="66" t="s">
        <v>109</v>
      </c>
      <c r="BM50" s="66" t="s">
        <v>109</v>
      </c>
      <c r="BN50" s="66" t="s">
        <v>109</v>
      </c>
      <c r="BO50" s="66" t="s">
        <v>109</v>
      </c>
      <c r="BP50" s="66" t="s">
        <v>109</v>
      </c>
      <c r="BQ50" s="66" t="s">
        <v>109</v>
      </c>
      <c r="BR50" s="66" t="s">
        <v>109</v>
      </c>
      <c r="BS50" s="66" t="s">
        <v>109</v>
      </c>
      <c r="BT50" s="66" t="s">
        <v>109</v>
      </c>
      <c r="BU50" s="66" t="s">
        <v>109</v>
      </c>
      <c r="BV50" s="66" t="s">
        <v>109</v>
      </c>
      <c r="BW50" s="70">
        <v>4.1337839499999998</v>
      </c>
      <c r="BX50" s="66" t="s">
        <v>109</v>
      </c>
      <c r="BY50" s="66" t="s">
        <v>109</v>
      </c>
      <c r="BZ50" s="70">
        <v>4.1337839499999998</v>
      </c>
      <c r="CA50" s="66" t="s">
        <v>109</v>
      </c>
      <c r="CB50" s="70" t="s">
        <v>109</v>
      </c>
      <c r="CC50" s="66" t="s">
        <v>109</v>
      </c>
      <c r="CD50" s="66" t="s">
        <v>109</v>
      </c>
      <c r="CE50" s="70" t="s">
        <v>109</v>
      </c>
      <c r="CF50" s="66" t="s">
        <v>109</v>
      </c>
      <c r="CG50" s="70">
        <f t="shared" si="28"/>
        <v>4.1337839499999998</v>
      </c>
      <c r="CH50" s="66" t="s">
        <v>109</v>
      </c>
      <c r="CI50" s="66" t="s">
        <v>109</v>
      </c>
      <c r="CJ50" s="70">
        <f t="shared" si="29"/>
        <v>4.1337839499999998</v>
      </c>
      <c r="CK50" s="66" t="s">
        <v>109</v>
      </c>
      <c r="CL50" s="66" t="str">
        <f t="shared" si="30"/>
        <v>н/д</v>
      </c>
      <c r="CM50" s="66" t="s">
        <v>109</v>
      </c>
      <c r="CN50" s="66" t="s">
        <v>109</v>
      </c>
      <c r="CO50" s="68" t="str">
        <f t="shared" si="31"/>
        <v>н/д</v>
      </c>
      <c r="CP50" s="66" t="s">
        <v>109</v>
      </c>
      <c r="CQ50" s="15" t="s">
        <v>109</v>
      </c>
    </row>
    <row r="51" ht="47.25">
      <c r="A51" s="63" t="s">
        <v>161</v>
      </c>
      <c r="B51" s="71" t="s">
        <v>166</v>
      </c>
      <c r="C51" s="72" t="s">
        <v>167</v>
      </c>
      <c r="D51" s="66" t="s">
        <v>168</v>
      </c>
      <c r="E51" s="67">
        <v>2022</v>
      </c>
      <c r="F51" s="67">
        <v>2022</v>
      </c>
      <c r="G51" s="67">
        <v>2022</v>
      </c>
      <c r="H51" s="68">
        <v>0.28999999999999998</v>
      </c>
      <c r="I51" s="68">
        <v>0.28999999999999998</v>
      </c>
      <c r="J51" s="69">
        <v>44593</v>
      </c>
      <c r="K51" s="68">
        <v>0.28999999999999998</v>
      </c>
      <c r="L51" s="68">
        <f t="shared" ref="L51:L62" si="32">K51</f>
        <v>0.28999999999999998</v>
      </c>
      <c r="M51" s="69">
        <v>44593</v>
      </c>
      <c r="N51" s="66" t="s">
        <v>109</v>
      </c>
      <c r="O51" s="70">
        <f>[11]Свод_2023!$K$4</f>
        <v>0.28999999999999998</v>
      </c>
      <c r="P51" s="66" t="s">
        <v>109</v>
      </c>
      <c r="Q51" s="66" t="s">
        <v>109</v>
      </c>
      <c r="R51" s="66" t="s">
        <v>109</v>
      </c>
      <c r="S51" s="66" t="s">
        <v>109</v>
      </c>
      <c r="T51" s="70">
        <f t="shared" si="23"/>
        <v>0.28999999999999998</v>
      </c>
      <c r="U51" s="70">
        <f t="shared" si="24"/>
        <v>0.28999999999999998</v>
      </c>
      <c r="V51" s="70" t="s">
        <v>109</v>
      </c>
      <c r="W51" s="70" t="s">
        <v>109</v>
      </c>
      <c r="X51" s="70" t="s">
        <v>109</v>
      </c>
      <c r="Y51" s="70" t="s">
        <v>109</v>
      </c>
      <c r="Z51" s="66" t="s">
        <v>109</v>
      </c>
      <c r="AA51" s="66" t="s">
        <v>109</v>
      </c>
      <c r="AB51" s="70" t="s">
        <v>109</v>
      </c>
      <c r="AC51" s="66" t="s">
        <v>109</v>
      </c>
      <c r="AD51" s="68" t="s">
        <v>109</v>
      </c>
      <c r="AE51" s="66" t="s">
        <v>109</v>
      </c>
      <c r="AF51" s="66" t="s">
        <v>109</v>
      </c>
      <c r="AG51" s="68" t="s">
        <v>109</v>
      </c>
      <c r="AH51" s="66" t="s">
        <v>109</v>
      </c>
      <c r="AI51" s="66" t="s">
        <v>109</v>
      </c>
      <c r="AJ51" s="66" t="s">
        <v>109</v>
      </c>
      <c r="AK51" s="66" t="s">
        <v>109</v>
      </c>
      <c r="AL51" s="66" t="s">
        <v>109</v>
      </c>
      <c r="AM51" s="66" t="s">
        <v>109</v>
      </c>
      <c r="AN51" s="66" t="s">
        <v>109</v>
      </c>
      <c r="AO51" s="66" t="s">
        <v>109</v>
      </c>
      <c r="AP51" s="66" t="s">
        <v>109</v>
      </c>
      <c r="AQ51" s="66" t="s">
        <v>109</v>
      </c>
      <c r="AR51" s="66" t="s">
        <v>109</v>
      </c>
      <c r="AS51" s="70">
        <f t="shared" ref="AS51:AS54" si="33">AX51</f>
        <v>0.28999999999999998</v>
      </c>
      <c r="AT51" s="66" t="s">
        <v>109</v>
      </c>
      <c r="AU51" s="66" t="s">
        <v>109</v>
      </c>
      <c r="AV51" s="70">
        <f t="shared" ref="AV51:AV54" si="34">AS51</f>
        <v>0.28999999999999998</v>
      </c>
      <c r="AW51" s="66" t="s">
        <v>109</v>
      </c>
      <c r="AX51" s="70">
        <f t="shared" ref="AX51:AX65" si="35">BA51</f>
        <v>0.28999999999999998</v>
      </c>
      <c r="AY51" s="66" t="s">
        <v>109</v>
      </c>
      <c r="AZ51" s="66" t="s">
        <v>109</v>
      </c>
      <c r="BA51" s="70">
        <f t="shared" ref="BA51:BA65" si="36">O51</f>
        <v>0.28999999999999998</v>
      </c>
      <c r="BB51" s="66" t="s">
        <v>109</v>
      </c>
      <c r="BC51" s="66" t="s">
        <v>109</v>
      </c>
      <c r="BD51" s="66" t="s">
        <v>109</v>
      </c>
      <c r="BE51" s="66" t="s">
        <v>109</v>
      </c>
      <c r="BF51" s="66" t="s">
        <v>109</v>
      </c>
      <c r="BG51" s="66" t="s">
        <v>109</v>
      </c>
      <c r="BH51" s="66" t="s">
        <v>109</v>
      </c>
      <c r="BI51" s="66" t="s">
        <v>109</v>
      </c>
      <c r="BJ51" s="66" t="s">
        <v>109</v>
      </c>
      <c r="BK51" s="66" t="str">
        <f>BH51</f>
        <v>н/д</v>
      </c>
      <c r="BL51" s="66" t="s">
        <v>109</v>
      </c>
      <c r="BM51" s="66" t="s">
        <v>109</v>
      </c>
      <c r="BN51" s="66" t="s">
        <v>109</v>
      </c>
      <c r="BO51" s="66" t="s">
        <v>109</v>
      </c>
      <c r="BP51" s="66" t="s">
        <v>109</v>
      </c>
      <c r="BQ51" s="66" t="s">
        <v>109</v>
      </c>
      <c r="BR51" s="66" t="s">
        <v>109</v>
      </c>
      <c r="BS51" s="66" t="s">
        <v>109</v>
      </c>
      <c r="BT51" s="66" t="s">
        <v>109</v>
      </c>
      <c r="BU51" s="66" t="s">
        <v>109</v>
      </c>
      <c r="BV51" s="66" t="s">
        <v>109</v>
      </c>
      <c r="BW51" s="66" t="s">
        <v>109</v>
      </c>
      <c r="BX51" s="66" t="s">
        <v>109</v>
      </c>
      <c r="BY51" s="66" t="s">
        <v>109</v>
      </c>
      <c r="BZ51" s="66" t="s">
        <v>109</v>
      </c>
      <c r="CA51" s="66" t="s">
        <v>109</v>
      </c>
      <c r="CB51" s="66" t="s">
        <v>109</v>
      </c>
      <c r="CC51" s="66" t="s">
        <v>109</v>
      </c>
      <c r="CD51" s="66" t="s">
        <v>109</v>
      </c>
      <c r="CE51" s="66" t="s">
        <v>109</v>
      </c>
      <c r="CF51" s="66" t="s">
        <v>109</v>
      </c>
      <c r="CG51" s="70">
        <f t="shared" si="28"/>
        <v>0.28999999999999998</v>
      </c>
      <c r="CH51" s="66" t="s">
        <v>109</v>
      </c>
      <c r="CI51" s="66" t="s">
        <v>109</v>
      </c>
      <c r="CJ51" s="70">
        <f t="shared" ref="CJ51:CJ56" si="37">AV51</f>
        <v>0.28999999999999998</v>
      </c>
      <c r="CK51" s="66" t="s">
        <v>109</v>
      </c>
      <c r="CL51" s="66">
        <f t="shared" si="30"/>
        <v>0.28999999999999998</v>
      </c>
      <c r="CM51" s="66" t="s">
        <v>109</v>
      </c>
      <c r="CN51" s="66" t="s">
        <v>109</v>
      </c>
      <c r="CO51" s="68">
        <f t="shared" ref="CO51:CO56" si="38">BA51</f>
        <v>0.28999999999999998</v>
      </c>
      <c r="CP51" s="66" t="s">
        <v>109</v>
      </c>
      <c r="CQ51" s="15" t="s">
        <v>109</v>
      </c>
    </row>
    <row r="52" ht="47.25">
      <c r="A52" s="63" t="s">
        <v>161</v>
      </c>
      <c r="B52" s="71" t="s">
        <v>169</v>
      </c>
      <c r="C52" s="72" t="s">
        <v>170</v>
      </c>
      <c r="D52" s="66" t="s">
        <v>168</v>
      </c>
      <c r="E52" s="67">
        <v>2022</v>
      </c>
      <c r="F52" s="67">
        <v>2022</v>
      </c>
      <c r="G52" s="67">
        <v>2022</v>
      </c>
      <c r="H52" s="68">
        <v>0.14199999999999999</v>
      </c>
      <c r="I52" s="68">
        <v>0.14199999999999999</v>
      </c>
      <c r="J52" s="69">
        <v>44593</v>
      </c>
      <c r="K52" s="68">
        <v>0.14199999999999999</v>
      </c>
      <c r="L52" s="68">
        <f t="shared" si="32"/>
        <v>0.14199999999999999</v>
      </c>
      <c r="M52" s="69">
        <v>44593</v>
      </c>
      <c r="N52" s="66" t="s">
        <v>109</v>
      </c>
      <c r="O52" s="70">
        <f>[11]Свод_2023!$K$5</f>
        <v>0.14199999999999999</v>
      </c>
      <c r="P52" s="66" t="s">
        <v>109</v>
      </c>
      <c r="Q52" s="66" t="s">
        <v>109</v>
      </c>
      <c r="R52" s="66" t="s">
        <v>109</v>
      </c>
      <c r="S52" s="66" t="s">
        <v>109</v>
      </c>
      <c r="T52" s="70">
        <f t="shared" si="23"/>
        <v>0.14199999999999999</v>
      </c>
      <c r="U52" s="70">
        <f t="shared" si="24"/>
        <v>0.14199999999999999</v>
      </c>
      <c r="V52" s="70" t="s">
        <v>109</v>
      </c>
      <c r="W52" s="70" t="s">
        <v>109</v>
      </c>
      <c r="X52" s="70" t="s">
        <v>109</v>
      </c>
      <c r="Y52" s="70" t="s">
        <v>109</v>
      </c>
      <c r="Z52" s="66" t="s">
        <v>109</v>
      </c>
      <c r="AA52" s="66" t="s">
        <v>109</v>
      </c>
      <c r="AB52" s="70" t="s">
        <v>109</v>
      </c>
      <c r="AC52" s="66" t="s">
        <v>109</v>
      </c>
      <c r="AD52" s="68" t="s">
        <v>109</v>
      </c>
      <c r="AE52" s="66" t="s">
        <v>109</v>
      </c>
      <c r="AF52" s="66" t="s">
        <v>109</v>
      </c>
      <c r="AG52" s="68" t="s">
        <v>109</v>
      </c>
      <c r="AH52" s="66" t="s">
        <v>109</v>
      </c>
      <c r="AI52" s="66" t="s">
        <v>109</v>
      </c>
      <c r="AJ52" s="66" t="s">
        <v>109</v>
      </c>
      <c r="AK52" s="66" t="s">
        <v>109</v>
      </c>
      <c r="AL52" s="66" t="s">
        <v>109</v>
      </c>
      <c r="AM52" s="66" t="s">
        <v>109</v>
      </c>
      <c r="AN52" s="66" t="s">
        <v>109</v>
      </c>
      <c r="AO52" s="66" t="s">
        <v>109</v>
      </c>
      <c r="AP52" s="66" t="s">
        <v>109</v>
      </c>
      <c r="AQ52" s="66" t="s">
        <v>109</v>
      </c>
      <c r="AR52" s="66" t="s">
        <v>109</v>
      </c>
      <c r="AS52" s="70">
        <f t="shared" si="33"/>
        <v>0.14199999999999999</v>
      </c>
      <c r="AT52" s="66" t="s">
        <v>109</v>
      </c>
      <c r="AU52" s="66" t="s">
        <v>109</v>
      </c>
      <c r="AV52" s="70">
        <f t="shared" si="34"/>
        <v>0.14199999999999999</v>
      </c>
      <c r="AW52" s="66" t="s">
        <v>109</v>
      </c>
      <c r="AX52" s="70">
        <f t="shared" si="35"/>
        <v>0.14199999999999999</v>
      </c>
      <c r="AY52" s="66" t="s">
        <v>109</v>
      </c>
      <c r="AZ52" s="66" t="s">
        <v>109</v>
      </c>
      <c r="BA52" s="70">
        <f t="shared" si="36"/>
        <v>0.14199999999999999</v>
      </c>
      <c r="BB52" s="66" t="s">
        <v>109</v>
      </c>
      <c r="BC52" s="66" t="s">
        <v>109</v>
      </c>
      <c r="BD52" s="66" t="s">
        <v>109</v>
      </c>
      <c r="BE52" s="66" t="s">
        <v>109</v>
      </c>
      <c r="BF52" s="66" t="s">
        <v>109</v>
      </c>
      <c r="BG52" s="66" t="s">
        <v>109</v>
      </c>
      <c r="BH52" s="66" t="s">
        <v>109</v>
      </c>
      <c r="BI52" s="66" t="s">
        <v>109</v>
      </c>
      <c r="BJ52" s="66" t="s">
        <v>109</v>
      </c>
      <c r="BK52" s="66" t="s">
        <v>109</v>
      </c>
      <c r="BL52" s="66" t="s">
        <v>109</v>
      </c>
      <c r="BM52" s="66" t="s">
        <v>109</v>
      </c>
      <c r="BN52" s="66" t="s">
        <v>109</v>
      </c>
      <c r="BO52" s="66" t="s">
        <v>109</v>
      </c>
      <c r="BP52" s="66" t="s">
        <v>109</v>
      </c>
      <c r="BQ52" s="66" t="s">
        <v>109</v>
      </c>
      <c r="BR52" s="66" t="s">
        <v>109</v>
      </c>
      <c r="BS52" s="66" t="s">
        <v>109</v>
      </c>
      <c r="BT52" s="66" t="s">
        <v>109</v>
      </c>
      <c r="BU52" s="66" t="s">
        <v>109</v>
      </c>
      <c r="BV52" s="66" t="s">
        <v>109</v>
      </c>
      <c r="BW52" s="66" t="s">
        <v>109</v>
      </c>
      <c r="BX52" s="66" t="s">
        <v>109</v>
      </c>
      <c r="BY52" s="66" t="s">
        <v>109</v>
      </c>
      <c r="BZ52" s="66" t="s">
        <v>109</v>
      </c>
      <c r="CA52" s="66" t="s">
        <v>109</v>
      </c>
      <c r="CB52" s="66" t="s">
        <v>109</v>
      </c>
      <c r="CC52" s="66" t="s">
        <v>109</v>
      </c>
      <c r="CD52" s="66" t="s">
        <v>109</v>
      </c>
      <c r="CE52" s="66" t="s">
        <v>109</v>
      </c>
      <c r="CF52" s="66" t="s">
        <v>109</v>
      </c>
      <c r="CG52" s="70">
        <f t="shared" si="28"/>
        <v>0.14199999999999999</v>
      </c>
      <c r="CH52" s="66" t="s">
        <v>109</v>
      </c>
      <c r="CI52" s="66" t="s">
        <v>109</v>
      </c>
      <c r="CJ52" s="70">
        <f t="shared" si="37"/>
        <v>0.14199999999999999</v>
      </c>
      <c r="CK52" s="66" t="s">
        <v>109</v>
      </c>
      <c r="CL52" s="66">
        <f t="shared" si="30"/>
        <v>0.14199999999999999</v>
      </c>
      <c r="CM52" s="66" t="s">
        <v>109</v>
      </c>
      <c r="CN52" s="66" t="s">
        <v>109</v>
      </c>
      <c r="CO52" s="68">
        <f t="shared" si="38"/>
        <v>0.14199999999999999</v>
      </c>
      <c r="CP52" s="66" t="s">
        <v>109</v>
      </c>
      <c r="CQ52" s="15" t="s">
        <v>109</v>
      </c>
    </row>
    <row r="53" ht="31.5">
      <c r="A53" s="63" t="s">
        <v>161</v>
      </c>
      <c r="B53" s="71" t="s">
        <v>171</v>
      </c>
      <c r="C53" s="72" t="s">
        <v>172</v>
      </c>
      <c r="D53" s="66" t="s">
        <v>168</v>
      </c>
      <c r="E53" s="67">
        <v>2022</v>
      </c>
      <c r="F53" s="67">
        <v>2022</v>
      </c>
      <c r="G53" s="67">
        <v>2022</v>
      </c>
      <c r="H53" s="68">
        <v>1.212</v>
      </c>
      <c r="I53" s="68">
        <v>1.212</v>
      </c>
      <c r="J53" s="69">
        <v>44593</v>
      </c>
      <c r="K53" s="68">
        <v>1.212</v>
      </c>
      <c r="L53" s="68">
        <f t="shared" si="32"/>
        <v>1.212</v>
      </c>
      <c r="M53" s="69">
        <v>44593</v>
      </c>
      <c r="N53" s="66" t="s">
        <v>109</v>
      </c>
      <c r="O53" s="70">
        <f>[11]Свод_2023!$K$6</f>
        <v>1.212</v>
      </c>
      <c r="P53" s="66" t="s">
        <v>109</v>
      </c>
      <c r="Q53" s="66" t="s">
        <v>109</v>
      </c>
      <c r="R53" s="66" t="s">
        <v>109</v>
      </c>
      <c r="S53" s="66" t="s">
        <v>109</v>
      </c>
      <c r="T53" s="70">
        <f t="shared" si="23"/>
        <v>1.212</v>
      </c>
      <c r="U53" s="70">
        <f t="shared" si="24"/>
        <v>1.212</v>
      </c>
      <c r="V53" s="70" t="s">
        <v>109</v>
      </c>
      <c r="W53" s="70" t="s">
        <v>109</v>
      </c>
      <c r="X53" s="70" t="s">
        <v>109</v>
      </c>
      <c r="Y53" s="70" t="s">
        <v>109</v>
      </c>
      <c r="Z53" s="66" t="s">
        <v>109</v>
      </c>
      <c r="AA53" s="66" t="s">
        <v>109</v>
      </c>
      <c r="AB53" s="70" t="s">
        <v>109</v>
      </c>
      <c r="AC53" s="66" t="s">
        <v>109</v>
      </c>
      <c r="AD53" s="68" t="s">
        <v>109</v>
      </c>
      <c r="AE53" s="66" t="s">
        <v>109</v>
      </c>
      <c r="AF53" s="66" t="s">
        <v>109</v>
      </c>
      <c r="AG53" s="68" t="s">
        <v>109</v>
      </c>
      <c r="AH53" s="66" t="s">
        <v>109</v>
      </c>
      <c r="AI53" s="66" t="s">
        <v>109</v>
      </c>
      <c r="AJ53" s="66" t="s">
        <v>109</v>
      </c>
      <c r="AK53" s="66" t="s">
        <v>109</v>
      </c>
      <c r="AL53" s="66" t="s">
        <v>109</v>
      </c>
      <c r="AM53" s="66" t="s">
        <v>109</v>
      </c>
      <c r="AN53" s="66" t="s">
        <v>109</v>
      </c>
      <c r="AO53" s="66" t="s">
        <v>109</v>
      </c>
      <c r="AP53" s="66" t="s">
        <v>109</v>
      </c>
      <c r="AQ53" s="66" t="s">
        <v>109</v>
      </c>
      <c r="AR53" s="66" t="s">
        <v>109</v>
      </c>
      <c r="AS53" s="70">
        <f t="shared" si="33"/>
        <v>1.212</v>
      </c>
      <c r="AT53" s="66" t="s">
        <v>109</v>
      </c>
      <c r="AU53" s="66" t="s">
        <v>109</v>
      </c>
      <c r="AV53" s="70">
        <f t="shared" si="34"/>
        <v>1.212</v>
      </c>
      <c r="AW53" s="66" t="s">
        <v>109</v>
      </c>
      <c r="AX53" s="70">
        <f t="shared" si="35"/>
        <v>1.212</v>
      </c>
      <c r="AY53" s="66" t="s">
        <v>109</v>
      </c>
      <c r="AZ53" s="66" t="s">
        <v>109</v>
      </c>
      <c r="BA53" s="70">
        <f t="shared" si="36"/>
        <v>1.212</v>
      </c>
      <c r="BB53" s="66" t="s">
        <v>109</v>
      </c>
      <c r="BC53" s="66" t="s">
        <v>109</v>
      </c>
      <c r="BD53" s="66" t="s">
        <v>109</v>
      </c>
      <c r="BE53" s="66" t="s">
        <v>109</v>
      </c>
      <c r="BF53" s="66" t="s">
        <v>109</v>
      </c>
      <c r="BG53" s="66" t="s">
        <v>109</v>
      </c>
      <c r="BH53" s="66" t="s">
        <v>109</v>
      </c>
      <c r="BI53" s="66" t="s">
        <v>109</v>
      </c>
      <c r="BJ53" s="66" t="s">
        <v>109</v>
      </c>
      <c r="BK53" s="66" t="s">
        <v>109</v>
      </c>
      <c r="BL53" s="66" t="s">
        <v>109</v>
      </c>
      <c r="BM53" s="66" t="s">
        <v>109</v>
      </c>
      <c r="BN53" s="66" t="s">
        <v>109</v>
      </c>
      <c r="BO53" s="66" t="s">
        <v>109</v>
      </c>
      <c r="BP53" s="66" t="s">
        <v>109</v>
      </c>
      <c r="BQ53" s="66" t="s">
        <v>109</v>
      </c>
      <c r="BR53" s="66" t="s">
        <v>109</v>
      </c>
      <c r="BS53" s="66" t="s">
        <v>109</v>
      </c>
      <c r="BT53" s="66" t="s">
        <v>109</v>
      </c>
      <c r="BU53" s="66" t="s">
        <v>109</v>
      </c>
      <c r="BV53" s="66" t="s">
        <v>109</v>
      </c>
      <c r="BW53" s="66" t="s">
        <v>109</v>
      </c>
      <c r="BX53" s="66" t="s">
        <v>109</v>
      </c>
      <c r="BY53" s="66" t="s">
        <v>109</v>
      </c>
      <c r="BZ53" s="66" t="s">
        <v>109</v>
      </c>
      <c r="CA53" s="66" t="s">
        <v>109</v>
      </c>
      <c r="CB53" s="66" t="s">
        <v>109</v>
      </c>
      <c r="CC53" s="66" t="s">
        <v>109</v>
      </c>
      <c r="CD53" s="66" t="s">
        <v>109</v>
      </c>
      <c r="CE53" s="66" t="s">
        <v>109</v>
      </c>
      <c r="CF53" s="66" t="s">
        <v>109</v>
      </c>
      <c r="CG53" s="70">
        <f t="shared" si="28"/>
        <v>1.212</v>
      </c>
      <c r="CH53" s="66" t="s">
        <v>109</v>
      </c>
      <c r="CI53" s="66" t="s">
        <v>109</v>
      </c>
      <c r="CJ53" s="70">
        <f t="shared" si="37"/>
        <v>1.212</v>
      </c>
      <c r="CK53" s="66" t="s">
        <v>109</v>
      </c>
      <c r="CL53" s="66">
        <f t="shared" si="30"/>
        <v>1.212</v>
      </c>
      <c r="CM53" s="66" t="s">
        <v>109</v>
      </c>
      <c r="CN53" s="66" t="s">
        <v>109</v>
      </c>
      <c r="CO53" s="68">
        <f t="shared" si="38"/>
        <v>1.212</v>
      </c>
      <c r="CP53" s="66" t="s">
        <v>109</v>
      </c>
      <c r="CQ53" s="15" t="s">
        <v>109</v>
      </c>
    </row>
    <row r="54" ht="94.5">
      <c r="A54" s="63" t="s">
        <v>161</v>
      </c>
      <c r="B54" s="71" t="s">
        <v>173</v>
      </c>
      <c r="C54" s="72" t="s">
        <v>174</v>
      </c>
      <c r="D54" s="66" t="s">
        <v>168</v>
      </c>
      <c r="E54" s="67">
        <v>2022</v>
      </c>
      <c r="F54" s="67">
        <v>2022</v>
      </c>
      <c r="G54" s="67">
        <v>2022</v>
      </c>
      <c r="H54" s="68">
        <v>0.029999999999999999</v>
      </c>
      <c r="I54" s="68">
        <v>0.029999999999999999</v>
      </c>
      <c r="J54" s="69">
        <v>44593</v>
      </c>
      <c r="K54" s="68">
        <v>0.029999999999999999</v>
      </c>
      <c r="L54" s="68">
        <f t="shared" si="32"/>
        <v>0.029999999999999999</v>
      </c>
      <c r="M54" s="69">
        <v>44593</v>
      </c>
      <c r="N54" s="66" t="s">
        <v>109</v>
      </c>
      <c r="O54" s="70">
        <f>[11]Свод_2023!$K$7</f>
        <v>0.029999999999999999</v>
      </c>
      <c r="P54" s="66" t="s">
        <v>109</v>
      </c>
      <c r="Q54" s="66" t="s">
        <v>109</v>
      </c>
      <c r="R54" s="66" t="s">
        <v>109</v>
      </c>
      <c r="S54" s="66" t="s">
        <v>109</v>
      </c>
      <c r="T54" s="70">
        <f t="shared" si="23"/>
        <v>0.029999999999999999</v>
      </c>
      <c r="U54" s="70">
        <f t="shared" si="24"/>
        <v>0.029999999999999999</v>
      </c>
      <c r="V54" s="70" t="s">
        <v>109</v>
      </c>
      <c r="W54" s="70" t="s">
        <v>109</v>
      </c>
      <c r="X54" s="70" t="s">
        <v>109</v>
      </c>
      <c r="Y54" s="70" t="s">
        <v>109</v>
      </c>
      <c r="Z54" s="66" t="s">
        <v>109</v>
      </c>
      <c r="AA54" s="66" t="s">
        <v>109</v>
      </c>
      <c r="AB54" s="70" t="s">
        <v>109</v>
      </c>
      <c r="AC54" s="66" t="s">
        <v>109</v>
      </c>
      <c r="AD54" s="68" t="s">
        <v>109</v>
      </c>
      <c r="AE54" s="66" t="s">
        <v>109</v>
      </c>
      <c r="AF54" s="66" t="s">
        <v>109</v>
      </c>
      <c r="AG54" s="68" t="s">
        <v>109</v>
      </c>
      <c r="AH54" s="66" t="s">
        <v>109</v>
      </c>
      <c r="AI54" s="66" t="s">
        <v>109</v>
      </c>
      <c r="AJ54" s="66" t="s">
        <v>109</v>
      </c>
      <c r="AK54" s="66" t="s">
        <v>109</v>
      </c>
      <c r="AL54" s="66" t="s">
        <v>109</v>
      </c>
      <c r="AM54" s="66" t="s">
        <v>109</v>
      </c>
      <c r="AN54" s="66" t="s">
        <v>109</v>
      </c>
      <c r="AO54" s="66" t="s">
        <v>109</v>
      </c>
      <c r="AP54" s="66" t="s">
        <v>109</v>
      </c>
      <c r="AQ54" s="66" t="s">
        <v>109</v>
      </c>
      <c r="AR54" s="66" t="s">
        <v>109</v>
      </c>
      <c r="AS54" s="70">
        <f t="shared" si="33"/>
        <v>0.029999999999999999</v>
      </c>
      <c r="AT54" s="66" t="s">
        <v>109</v>
      </c>
      <c r="AU54" s="66" t="s">
        <v>109</v>
      </c>
      <c r="AV54" s="70">
        <f t="shared" si="34"/>
        <v>0.029999999999999999</v>
      </c>
      <c r="AW54" s="66" t="s">
        <v>109</v>
      </c>
      <c r="AX54" s="70">
        <f t="shared" si="35"/>
        <v>0.029999999999999999</v>
      </c>
      <c r="AY54" s="66" t="s">
        <v>109</v>
      </c>
      <c r="AZ54" s="66" t="s">
        <v>109</v>
      </c>
      <c r="BA54" s="70">
        <f t="shared" si="36"/>
        <v>0.029999999999999999</v>
      </c>
      <c r="BB54" s="66" t="s">
        <v>109</v>
      </c>
      <c r="BC54" s="66" t="s">
        <v>109</v>
      </c>
      <c r="BD54" s="66" t="s">
        <v>109</v>
      </c>
      <c r="BE54" s="66" t="s">
        <v>109</v>
      </c>
      <c r="BF54" s="66" t="s">
        <v>109</v>
      </c>
      <c r="BG54" s="66" t="s">
        <v>109</v>
      </c>
      <c r="BH54" s="66" t="s">
        <v>109</v>
      </c>
      <c r="BI54" s="66" t="s">
        <v>109</v>
      </c>
      <c r="BJ54" s="66" t="s">
        <v>109</v>
      </c>
      <c r="BK54" s="66" t="s">
        <v>109</v>
      </c>
      <c r="BL54" s="66" t="s">
        <v>109</v>
      </c>
      <c r="BM54" s="66" t="s">
        <v>109</v>
      </c>
      <c r="BN54" s="66" t="s">
        <v>109</v>
      </c>
      <c r="BO54" s="66" t="s">
        <v>109</v>
      </c>
      <c r="BP54" s="66" t="s">
        <v>109</v>
      </c>
      <c r="BQ54" s="66" t="s">
        <v>109</v>
      </c>
      <c r="BR54" s="66" t="s">
        <v>109</v>
      </c>
      <c r="BS54" s="66" t="s">
        <v>109</v>
      </c>
      <c r="BT54" s="66" t="s">
        <v>109</v>
      </c>
      <c r="BU54" s="66" t="s">
        <v>109</v>
      </c>
      <c r="BV54" s="66" t="s">
        <v>109</v>
      </c>
      <c r="BW54" s="66" t="s">
        <v>109</v>
      </c>
      <c r="BX54" s="66" t="s">
        <v>109</v>
      </c>
      <c r="BY54" s="66" t="s">
        <v>109</v>
      </c>
      <c r="BZ54" s="66" t="s">
        <v>109</v>
      </c>
      <c r="CA54" s="66" t="s">
        <v>109</v>
      </c>
      <c r="CB54" s="66" t="s">
        <v>109</v>
      </c>
      <c r="CC54" s="66" t="s">
        <v>109</v>
      </c>
      <c r="CD54" s="66" t="s">
        <v>109</v>
      </c>
      <c r="CE54" s="66" t="s">
        <v>109</v>
      </c>
      <c r="CF54" s="66" t="s">
        <v>109</v>
      </c>
      <c r="CG54" s="70">
        <f t="shared" si="28"/>
        <v>0.029999999999999999</v>
      </c>
      <c r="CH54" s="66" t="s">
        <v>109</v>
      </c>
      <c r="CI54" s="66" t="s">
        <v>109</v>
      </c>
      <c r="CJ54" s="70">
        <f t="shared" si="37"/>
        <v>0.029999999999999999</v>
      </c>
      <c r="CK54" s="66" t="s">
        <v>109</v>
      </c>
      <c r="CL54" s="70">
        <f t="shared" si="30"/>
        <v>0.029999999999999999</v>
      </c>
      <c r="CM54" s="66" t="s">
        <v>109</v>
      </c>
      <c r="CN54" s="66" t="s">
        <v>109</v>
      </c>
      <c r="CO54" s="68">
        <f t="shared" si="38"/>
        <v>0.029999999999999999</v>
      </c>
      <c r="CP54" s="66" t="s">
        <v>109</v>
      </c>
      <c r="CQ54" s="15" t="s">
        <v>109</v>
      </c>
    </row>
    <row r="55" ht="78.75">
      <c r="A55" s="63" t="s">
        <v>161</v>
      </c>
      <c r="B55" s="71" t="s">
        <v>175</v>
      </c>
      <c r="C55" s="72" t="s">
        <v>176</v>
      </c>
      <c r="D55" s="66" t="s">
        <v>168</v>
      </c>
      <c r="E55" s="67">
        <v>2022</v>
      </c>
      <c r="F55" s="67">
        <v>2022</v>
      </c>
      <c r="G55" s="67">
        <v>2022</v>
      </c>
      <c r="H55" s="68">
        <v>0.153</v>
      </c>
      <c r="I55" s="68">
        <v>0.153</v>
      </c>
      <c r="J55" s="69">
        <v>44593</v>
      </c>
      <c r="K55" s="68">
        <v>0.153</v>
      </c>
      <c r="L55" s="68">
        <f t="shared" si="32"/>
        <v>0.153</v>
      </c>
      <c r="M55" s="69">
        <v>44593</v>
      </c>
      <c r="N55" s="66" t="s">
        <v>109</v>
      </c>
      <c r="O55" s="70">
        <f>[11]Свод_2023!$K$8</f>
        <v>0.153</v>
      </c>
      <c r="P55" s="66" t="s">
        <v>109</v>
      </c>
      <c r="Q55" s="66" t="s">
        <v>109</v>
      </c>
      <c r="R55" s="66" t="s">
        <v>109</v>
      </c>
      <c r="S55" s="66" t="s">
        <v>109</v>
      </c>
      <c r="T55" s="70">
        <f t="shared" si="23"/>
        <v>0.153</v>
      </c>
      <c r="U55" s="70">
        <f t="shared" si="24"/>
        <v>0.153</v>
      </c>
      <c r="V55" s="70" t="s">
        <v>109</v>
      </c>
      <c r="W55" s="70" t="s">
        <v>109</v>
      </c>
      <c r="X55" s="70" t="s">
        <v>109</v>
      </c>
      <c r="Y55" s="70" t="s">
        <v>109</v>
      </c>
      <c r="Z55" s="66" t="s">
        <v>109</v>
      </c>
      <c r="AA55" s="66" t="s">
        <v>109</v>
      </c>
      <c r="AB55" s="70" t="s">
        <v>109</v>
      </c>
      <c r="AC55" s="66" t="s">
        <v>109</v>
      </c>
      <c r="AD55" s="68" t="s">
        <v>109</v>
      </c>
      <c r="AE55" s="66" t="s">
        <v>109</v>
      </c>
      <c r="AF55" s="66" t="s">
        <v>109</v>
      </c>
      <c r="AG55" s="68" t="s">
        <v>109</v>
      </c>
      <c r="AH55" s="66" t="s">
        <v>109</v>
      </c>
      <c r="AI55" s="66" t="s">
        <v>109</v>
      </c>
      <c r="AJ55" s="66" t="s">
        <v>109</v>
      </c>
      <c r="AK55" s="66" t="s">
        <v>109</v>
      </c>
      <c r="AL55" s="66" t="s">
        <v>109</v>
      </c>
      <c r="AM55" s="66" t="s">
        <v>109</v>
      </c>
      <c r="AN55" s="66" t="s">
        <v>109</v>
      </c>
      <c r="AO55" s="66" t="s">
        <v>109</v>
      </c>
      <c r="AP55" s="66" t="s">
        <v>109</v>
      </c>
      <c r="AQ55" s="66" t="s">
        <v>109</v>
      </c>
      <c r="AR55" s="66" t="s">
        <v>109</v>
      </c>
      <c r="AS55" s="70">
        <f>AV55</f>
        <v>0.153</v>
      </c>
      <c r="AT55" s="66" t="s">
        <v>109</v>
      </c>
      <c r="AU55" s="66" t="s">
        <v>109</v>
      </c>
      <c r="AV55" s="70">
        <f>I55</f>
        <v>0.153</v>
      </c>
      <c r="AW55" s="66" t="s">
        <v>109</v>
      </c>
      <c r="AX55" s="70">
        <f t="shared" si="35"/>
        <v>0.153</v>
      </c>
      <c r="AY55" s="66" t="s">
        <v>109</v>
      </c>
      <c r="AZ55" s="66" t="s">
        <v>109</v>
      </c>
      <c r="BA55" s="70">
        <f t="shared" si="36"/>
        <v>0.153</v>
      </c>
      <c r="BB55" s="66" t="s">
        <v>109</v>
      </c>
      <c r="BC55" s="66" t="s">
        <v>109</v>
      </c>
      <c r="BD55" s="66" t="s">
        <v>109</v>
      </c>
      <c r="BE55" s="66" t="s">
        <v>109</v>
      </c>
      <c r="BF55" s="66" t="s">
        <v>109</v>
      </c>
      <c r="BG55" s="66" t="s">
        <v>109</v>
      </c>
      <c r="BH55" s="66" t="s">
        <v>109</v>
      </c>
      <c r="BI55" s="66" t="s">
        <v>109</v>
      </c>
      <c r="BJ55" s="66" t="s">
        <v>109</v>
      </c>
      <c r="BK55" s="66" t="s">
        <v>109</v>
      </c>
      <c r="BL55" s="66" t="s">
        <v>109</v>
      </c>
      <c r="BM55" s="66" t="s">
        <v>109</v>
      </c>
      <c r="BN55" s="66" t="s">
        <v>109</v>
      </c>
      <c r="BO55" s="66" t="s">
        <v>109</v>
      </c>
      <c r="BP55" s="66" t="s">
        <v>109</v>
      </c>
      <c r="BQ55" s="66" t="s">
        <v>109</v>
      </c>
      <c r="BR55" s="66" t="s">
        <v>109</v>
      </c>
      <c r="BS55" s="66" t="s">
        <v>109</v>
      </c>
      <c r="BT55" s="66" t="s">
        <v>109</v>
      </c>
      <c r="BU55" s="66" t="s">
        <v>109</v>
      </c>
      <c r="BV55" s="66" t="s">
        <v>109</v>
      </c>
      <c r="BW55" s="66" t="s">
        <v>109</v>
      </c>
      <c r="BX55" s="66" t="s">
        <v>109</v>
      </c>
      <c r="BY55" s="66" t="s">
        <v>109</v>
      </c>
      <c r="BZ55" s="66" t="s">
        <v>109</v>
      </c>
      <c r="CA55" s="66" t="s">
        <v>109</v>
      </c>
      <c r="CB55" s="66" t="s">
        <v>109</v>
      </c>
      <c r="CC55" s="66" t="s">
        <v>109</v>
      </c>
      <c r="CD55" s="66" t="s">
        <v>109</v>
      </c>
      <c r="CE55" s="66" t="str">
        <f t="shared" ref="CE55:CE71" si="39">CB55</f>
        <v>н/д</v>
      </c>
      <c r="CF55" s="66" t="s">
        <v>109</v>
      </c>
      <c r="CG55" s="70">
        <f t="shared" si="28"/>
        <v>0.153</v>
      </c>
      <c r="CH55" s="66" t="s">
        <v>109</v>
      </c>
      <c r="CI55" s="66" t="s">
        <v>109</v>
      </c>
      <c r="CJ55" s="70">
        <f t="shared" si="37"/>
        <v>0.153</v>
      </c>
      <c r="CK55" s="66" t="s">
        <v>109</v>
      </c>
      <c r="CL55" s="70">
        <f t="shared" si="30"/>
        <v>0.153</v>
      </c>
      <c r="CM55" s="66" t="s">
        <v>109</v>
      </c>
      <c r="CN55" s="66" t="s">
        <v>109</v>
      </c>
      <c r="CO55" s="68">
        <f t="shared" si="38"/>
        <v>0.153</v>
      </c>
      <c r="CP55" s="66" t="s">
        <v>109</v>
      </c>
      <c r="CQ55" s="15" t="s">
        <v>109</v>
      </c>
    </row>
    <row r="56" ht="47.25">
      <c r="A56" s="63" t="s">
        <v>161</v>
      </c>
      <c r="B56" s="71" t="s">
        <v>177</v>
      </c>
      <c r="C56" s="72" t="s">
        <v>178</v>
      </c>
      <c r="D56" s="66" t="s">
        <v>168</v>
      </c>
      <c r="E56" s="67">
        <v>2022</v>
      </c>
      <c r="F56" s="67">
        <v>2022</v>
      </c>
      <c r="G56" s="67">
        <v>2022</v>
      </c>
      <c r="H56" s="68">
        <v>0.159</v>
      </c>
      <c r="I56" s="68">
        <v>0.159</v>
      </c>
      <c r="J56" s="69">
        <v>44593</v>
      </c>
      <c r="K56" s="68">
        <v>0.159</v>
      </c>
      <c r="L56" s="68">
        <f t="shared" si="32"/>
        <v>0.159</v>
      </c>
      <c r="M56" s="69">
        <v>44593</v>
      </c>
      <c r="N56" s="66" t="s">
        <v>109</v>
      </c>
      <c r="O56" s="70">
        <f>[11]Свод_2023!$K$9</f>
        <v>0.159</v>
      </c>
      <c r="P56" s="66" t="s">
        <v>109</v>
      </c>
      <c r="Q56" s="66" t="s">
        <v>109</v>
      </c>
      <c r="R56" s="66" t="s">
        <v>109</v>
      </c>
      <c r="S56" s="66" t="s">
        <v>109</v>
      </c>
      <c r="T56" s="70">
        <f t="shared" si="23"/>
        <v>0.159</v>
      </c>
      <c r="U56" s="70">
        <f t="shared" si="24"/>
        <v>0.159</v>
      </c>
      <c r="V56" s="70" t="s">
        <v>109</v>
      </c>
      <c r="W56" s="70" t="s">
        <v>109</v>
      </c>
      <c r="X56" s="70" t="s">
        <v>109</v>
      </c>
      <c r="Y56" s="70" t="s">
        <v>109</v>
      </c>
      <c r="Z56" s="66" t="s">
        <v>109</v>
      </c>
      <c r="AA56" s="66" t="s">
        <v>109</v>
      </c>
      <c r="AB56" s="70" t="s">
        <v>109</v>
      </c>
      <c r="AC56" s="66" t="s">
        <v>109</v>
      </c>
      <c r="AD56" s="68" t="s">
        <v>109</v>
      </c>
      <c r="AE56" s="66" t="s">
        <v>109</v>
      </c>
      <c r="AF56" s="66" t="s">
        <v>109</v>
      </c>
      <c r="AG56" s="68" t="s">
        <v>109</v>
      </c>
      <c r="AH56" s="66" t="s">
        <v>109</v>
      </c>
      <c r="AI56" s="66" t="s">
        <v>109</v>
      </c>
      <c r="AJ56" s="66" t="s">
        <v>109</v>
      </c>
      <c r="AK56" s="66" t="s">
        <v>109</v>
      </c>
      <c r="AL56" s="66" t="s">
        <v>109</v>
      </c>
      <c r="AM56" s="66" t="s">
        <v>109</v>
      </c>
      <c r="AN56" s="66" t="s">
        <v>109</v>
      </c>
      <c r="AO56" s="66" t="s">
        <v>109</v>
      </c>
      <c r="AP56" s="66" t="s">
        <v>109</v>
      </c>
      <c r="AQ56" s="66" t="s">
        <v>109</v>
      </c>
      <c r="AR56" s="66" t="s">
        <v>109</v>
      </c>
      <c r="AS56" s="70">
        <f>AX56</f>
        <v>0.159</v>
      </c>
      <c r="AT56" s="66" t="s">
        <v>109</v>
      </c>
      <c r="AU56" s="66" t="s">
        <v>109</v>
      </c>
      <c r="AV56" s="70">
        <f>AS56</f>
        <v>0.159</v>
      </c>
      <c r="AW56" s="66" t="s">
        <v>109</v>
      </c>
      <c r="AX56" s="70">
        <f t="shared" si="35"/>
        <v>0.159</v>
      </c>
      <c r="AY56" s="66" t="s">
        <v>109</v>
      </c>
      <c r="AZ56" s="66" t="s">
        <v>109</v>
      </c>
      <c r="BA56" s="70">
        <f t="shared" si="36"/>
        <v>0.159</v>
      </c>
      <c r="BB56" s="66" t="s">
        <v>109</v>
      </c>
      <c r="BC56" s="66" t="s">
        <v>109</v>
      </c>
      <c r="BD56" s="66" t="s">
        <v>109</v>
      </c>
      <c r="BE56" s="66" t="s">
        <v>109</v>
      </c>
      <c r="BF56" s="66" t="s">
        <v>109</v>
      </c>
      <c r="BG56" s="66" t="s">
        <v>109</v>
      </c>
      <c r="BH56" s="66" t="s">
        <v>109</v>
      </c>
      <c r="BI56" s="66" t="s">
        <v>109</v>
      </c>
      <c r="BJ56" s="66" t="s">
        <v>109</v>
      </c>
      <c r="BK56" s="66" t="s">
        <v>109</v>
      </c>
      <c r="BL56" s="66" t="s">
        <v>109</v>
      </c>
      <c r="BM56" s="66" t="s">
        <v>109</v>
      </c>
      <c r="BN56" s="66" t="s">
        <v>109</v>
      </c>
      <c r="BO56" s="66" t="s">
        <v>109</v>
      </c>
      <c r="BP56" s="66" t="s">
        <v>109</v>
      </c>
      <c r="BQ56" s="66" t="s">
        <v>109</v>
      </c>
      <c r="BR56" s="66" t="s">
        <v>109</v>
      </c>
      <c r="BS56" s="66" t="s">
        <v>109</v>
      </c>
      <c r="BT56" s="66" t="s">
        <v>109</v>
      </c>
      <c r="BU56" s="66" t="s">
        <v>109</v>
      </c>
      <c r="BV56" s="66" t="s">
        <v>109</v>
      </c>
      <c r="BW56" s="66" t="s">
        <v>109</v>
      </c>
      <c r="BX56" s="66" t="s">
        <v>109</v>
      </c>
      <c r="BY56" s="66" t="s">
        <v>109</v>
      </c>
      <c r="BZ56" s="66" t="s">
        <v>109</v>
      </c>
      <c r="CA56" s="66" t="s">
        <v>109</v>
      </c>
      <c r="CB56" s="66" t="s">
        <v>109</v>
      </c>
      <c r="CC56" s="66" t="s">
        <v>109</v>
      </c>
      <c r="CD56" s="66" t="s">
        <v>109</v>
      </c>
      <c r="CE56" s="66" t="str">
        <f t="shared" si="39"/>
        <v>н/д</v>
      </c>
      <c r="CF56" s="66" t="s">
        <v>109</v>
      </c>
      <c r="CG56" s="70">
        <f t="shared" si="28"/>
        <v>0.159</v>
      </c>
      <c r="CH56" s="66" t="s">
        <v>109</v>
      </c>
      <c r="CI56" s="66" t="s">
        <v>109</v>
      </c>
      <c r="CJ56" s="70">
        <f t="shared" si="37"/>
        <v>0.159</v>
      </c>
      <c r="CK56" s="66" t="s">
        <v>109</v>
      </c>
      <c r="CL56" s="70">
        <f t="shared" si="30"/>
        <v>0.159</v>
      </c>
      <c r="CM56" s="66" t="s">
        <v>109</v>
      </c>
      <c r="CN56" s="66" t="s">
        <v>109</v>
      </c>
      <c r="CO56" s="68">
        <f t="shared" si="38"/>
        <v>0.159</v>
      </c>
      <c r="CP56" s="66" t="s">
        <v>109</v>
      </c>
      <c r="CQ56" s="15" t="s">
        <v>109</v>
      </c>
    </row>
    <row r="57" ht="31.5">
      <c r="A57" s="63" t="s">
        <v>161</v>
      </c>
      <c r="B57" s="71" t="s">
        <v>179</v>
      </c>
      <c r="C57" s="72" t="s">
        <v>180</v>
      </c>
      <c r="D57" s="66" t="s">
        <v>168</v>
      </c>
      <c r="E57" s="67">
        <v>2023</v>
      </c>
      <c r="F57" s="67">
        <v>2023</v>
      </c>
      <c r="G57" s="67">
        <v>2023</v>
      </c>
      <c r="H57" s="68">
        <v>13.149279999999999</v>
      </c>
      <c r="I57" s="68">
        <v>13.149279999999999</v>
      </c>
      <c r="J57" s="69">
        <v>44593</v>
      </c>
      <c r="K57" s="68">
        <f>H57</f>
        <v>13.149279999999999</v>
      </c>
      <c r="L57" s="68">
        <f t="shared" si="32"/>
        <v>13.149279999999999</v>
      </c>
      <c r="M57" s="69">
        <f>J57</f>
        <v>44593</v>
      </c>
      <c r="N57" s="66" t="s">
        <v>109</v>
      </c>
      <c r="O57" s="70">
        <v>16.199999999999999</v>
      </c>
      <c r="P57" s="66" t="s">
        <v>109</v>
      </c>
      <c r="Q57" s="66" t="s">
        <v>109</v>
      </c>
      <c r="R57" s="66" t="s">
        <v>109</v>
      </c>
      <c r="S57" s="66" t="s">
        <v>109</v>
      </c>
      <c r="T57" s="70">
        <f t="shared" si="23"/>
        <v>13.149279999999999</v>
      </c>
      <c r="U57" s="70">
        <f t="shared" si="24"/>
        <v>13.149279999999999</v>
      </c>
      <c r="V57" s="70" t="s">
        <v>109</v>
      </c>
      <c r="W57" s="70" t="s">
        <v>109</v>
      </c>
      <c r="X57" s="70" t="s">
        <v>109</v>
      </c>
      <c r="Y57" s="70">
        <f t="shared" ref="Y57:Y58" si="40">T57</f>
        <v>13.149279999999999</v>
      </c>
      <c r="Z57" s="66" t="s">
        <v>109</v>
      </c>
      <c r="AA57" s="66" t="s">
        <v>109</v>
      </c>
      <c r="AB57" s="70">
        <f t="shared" ref="AB57:AB58" si="41">Y57</f>
        <v>13.149279999999999</v>
      </c>
      <c r="AC57" s="66" t="s">
        <v>109</v>
      </c>
      <c r="AD57" s="68">
        <v>16.199999999999999</v>
      </c>
      <c r="AE57" s="66" t="s">
        <v>109</v>
      </c>
      <c r="AF57" s="66" t="s">
        <v>109</v>
      </c>
      <c r="AG57" s="68">
        <f t="shared" ref="AG57:AG58" si="42">AD57</f>
        <v>16.199999999999999</v>
      </c>
      <c r="AH57" s="66" t="s">
        <v>109</v>
      </c>
      <c r="AI57" s="66" t="s">
        <v>109</v>
      </c>
      <c r="AJ57" s="66" t="s">
        <v>109</v>
      </c>
      <c r="AK57" s="66" t="s">
        <v>109</v>
      </c>
      <c r="AL57" s="66" t="s">
        <v>109</v>
      </c>
      <c r="AM57" s="66" t="s">
        <v>109</v>
      </c>
      <c r="AN57" s="66" t="s">
        <v>109</v>
      </c>
      <c r="AO57" s="66" t="s">
        <v>109</v>
      </c>
      <c r="AP57" s="66" t="s">
        <v>109</v>
      </c>
      <c r="AQ57" s="66" t="s">
        <v>109</v>
      </c>
      <c r="AR57" s="66" t="s">
        <v>109</v>
      </c>
      <c r="AS57" s="70" t="s">
        <v>109</v>
      </c>
      <c r="AT57" s="66" t="s">
        <v>109</v>
      </c>
      <c r="AU57" s="66" t="s">
        <v>109</v>
      </c>
      <c r="AV57" s="70" t="s">
        <v>109</v>
      </c>
      <c r="AW57" s="66" t="s">
        <v>109</v>
      </c>
      <c r="AX57" s="66" t="s">
        <v>109</v>
      </c>
      <c r="AY57" s="66" t="s">
        <v>109</v>
      </c>
      <c r="AZ57" s="66" t="s">
        <v>109</v>
      </c>
      <c r="BA57" s="66" t="s">
        <v>109</v>
      </c>
      <c r="BB57" s="66" t="s">
        <v>109</v>
      </c>
      <c r="BC57" s="70">
        <f t="shared" ref="BC57:BC58" si="43">BF57</f>
        <v>13.149279999999999</v>
      </c>
      <c r="BD57" s="66" t="s">
        <v>109</v>
      </c>
      <c r="BE57" s="66" t="s">
        <v>109</v>
      </c>
      <c r="BF57" s="70">
        <f t="shared" ref="BF57:BF58" si="44">I57</f>
        <v>13.149279999999999</v>
      </c>
      <c r="BG57" s="66" t="s">
        <v>109</v>
      </c>
      <c r="BH57" s="70">
        <v>16.199999999999999</v>
      </c>
      <c r="BI57" s="66" t="s">
        <v>109</v>
      </c>
      <c r="BJ57" s="66" t="s">
        <v>109</v>
      </c>
      <c r="BK57" s="70">
        <f t="shared" ref="BK57:BK79" si="45">BH57</f>
        <v>16.199999999999999</v>
      </c>
      <c r="BL57" s="66" t="s">
        <v>109</v>
      </c>
      <c r="BM57" s="66" t="s">
        <v>109</v>
      </c>
      <c r="BN57" s="66" t="s">
        <v>109</v>
      </c>
      <c r="BO57" s="66" t="s">
        <v>109</v>
      </c>
      <c r="BP57" s="66" t="s">
        <v>109</v>
      </c>
      <c r="BQ57" s="66" t="s">
        <v>109</v>
      </c>
      <c r="BR57" s="66" t="s">
        <v>109</v>
      </c>
      <c r="BS57" s="66" t="s">
        <v>109</v>
      </c>
      <c r="BT57" s="66" t="s">
        <v>109</v>
      </c>
      <c r="BU57" s="66" t="s">
        <v>109</v>
      </c>
      <c r="BV57" s="66" t="s">
        <v>109</v>
      </c>
      <c r="BW57" s="66" t="s">
        <v>109</v>
      </c>
      <c r="BX57" s="66" t="s">
        <v>109</v>
      </c>
      <c r="BY57" s="66" t="s">
        <v>109</v>
      </c>
      <c r="BZ57" s="66" t="s">
        <v>109</v>
      </c>
      <c r="CA57" s="66" t="s">
        <v>109</v>
      </c>
      <c r="CB57" s="66" t="s">
        <v>109</v>
      </c>
      <c r="CC57" s="66" t="s">
        <v>109</v>
      </c>
      <c r="CD57" s="66" t="s">
        <v>109</v>
      </c>
      <c r="CE57" s="66" t="s">
        <v>109</v>
      </c>
      <c r="CF57" s="66" t="s">
        <v>109</v>
      </c>
      <c r="CG57" s="70">
        <f t="shared" si="28"/>
        <v>13.149279999999999</v>
      </c>
      <c r="CH57" s="66" t="s">
        <v>109</v>
      </c>
      <c r="CI57" s="66" t="s">
        <v>109</v>
      </c>
      <c r="CJ57" s="70">
        <f t="shared" ref="CJ57:CJ58" si="46">BF57</f>
        <v>13.149279999999999</v>
      </c>
      <c r="CK57" s="66" t="s">
        <v>109</v>
      </c>
      <c r="CL57" s="70">
        <f t="shared" ref="CL57:CL58" si="47">CG57</f>
        <v>13.149279999999999</v>
      </c>
      <c r="CM57" s="66" t="s">
        <v>109</v>
      </c>
      <c r="CN57" s="66" t="s">
        <v>109</v>
      </c>
      <c r="CO57" s="68">
        <f>CJ57</f>
        <v>13.149279999999999</v>
      </c>
      <c r="CP57" s="66" t="s">
        <v>109</v>
      </c>
      <c r="CQ57" s="15" t="s">
        <v>109</v>
      </c>
    </row>
    <row r="58" ht="31.5">
      <c r="A58" s="63" t="s">
        <v>161</v>
      </c>
      <c r="B58" s="71" t="s">
        <v>181</v>
      </c>
      <c r="C58" s="72" t="s">
        <v>182</v>
      </c>
      <c r="D58" s="66" t="s">
        <v>168</v>
      </c>
      <c r="E58" s="67">
        <v>2023</v>
      </c>
      <c r="F58" s="67">
        <v>2023</v>
      </c>
      <c r="G58" s="67">
        <v>2023</v>
      </c>
      <c r="H58" s="68">
        <v>5.2760900000000008</v>
      </c>
      <c r="I58" s="68">
        <v>5.2760900000000008</v>
      </c>
      <c r="J58" s="69">
        <v>44593</v>
      </c>
      <c r="K58" s="68">
        <v>5.2760900000000008</v>
      </c>
      <c r="L58" s="68">
        <f t="shared" si="32"/>
        <v>5.2760900000000008</v>
      </c>
      <c r="M58" s="69">
        <v>44593</v>
      </c>
      <c r="N58" s="66" t="s">
        <v>109</v>
      </c>
      <c r="O58" s="70">
        <v>3.5605849799999998</v>
      </c>
      <c r="P58" s="66" t="s">
        <v>109</v>
      </c>
      <c r="Q58" s="66" t="s">
        <v>109</v>
      </c>
      <c r="R58" s="66" t="s">
        <v>109</v>
      </c>
      <c r="S58" s="66" t="s">
        <v>109</v>
      </c>
      <c r="T58" s="70">
        <f t="shared" si="23"/>
        <v>5.2760900000000008</v>
      </c>
      <c r="U58" s="70">
        <f t="shared" si="24"/>
        <v>5.2760900000000008</v>
      </c>
      <c r="V58" s="70" t="s">
        <v>109</v>
      </c>
      <c r="W58" s="70" t="s">
        <v>109</v>
      </c>
      <c r="X58" s="70" t="s">
        <v>109</v>
      </c>
      <c r="Y58" s="70">
        <f t="shared" si="40"/>
        <v>5.2760900000000008</v>
      </c>
      <c r="Z58" s="66" t="s">
        <v>109</v>
      </c>
      <c r="AA58" s="66" t="s">
        <v>109</v>
      </c>
      <c r="AB58" s="70">
        <f t="shared" si="41"/>
        <v>5.2760900000000008</v>
      </c>
      <c r="AC58" s="66" t="s">
        <v>109</v>
      </c>
      <c r="AD58" s="68">
        <v>3.5605849799999998</v>
      </c>
      <c r="AE58" s="66" t="s">
        <v>109</v>
      </c>
      <c r="AF58" s="66" t="s">
        <v>109</v>
      </c>
      <c r="AG58" s="68">
        <f t="shared" si="42"/>
        <v>3.5605849799999998</v>
      </c>
      <c r="AH58" s="66" t="s">
        <v>109</v>
      </c>
      <c r="AI58" s="66" t="s">
        <v>109</v>
      </c>
      <c r="AJ58" s="66" t="s">
        <v>109</v>
      </c>
      <c r="AK58" s="66" t="s">
        <v>109</v>
      </c>
      <c r="AL58" s="66" t="s">
        <v>109</v>
      </c>
      <c r="AM58" s="66" t="s">
        <v>109</v>
      </c>
      <c r="AN58" s="66" t="s">
        <v>109</v>
      </c>
      <c r="AO58" s="66" t="s">
        <v>109</v>
      </c>
      <c r="AP58" s="66" t="s">
        <v>109</v>
      </c>
      <c r="AQ58" s="66" t="s">
        <v>109</v>
      </c>
      <c r="AR58" s="66" t="s">
        <v>109</v>
      </c>
      <c r="AS58" s="70" t="s">
        <v>109</v>
      </c>
      <c r="AT58" s="66" t="s">
        <v>109</v>
      </c>
      <c r="AU58" s="66" t="s">
        <v>109</v>
      </c>
      <c r="AV58" s="70" t="s">
        <v>109</v>
      </c>
      <c r="AW58" s="66" t="s">
        <v>109</v>
      </c>
      <c r="AX58" s="66" t="s">
        <v>109</v>
      </c>
      <c r="AY58" s="66" t="s">
        <v>109</v>
      </c>
      <c r="AZ58" s="66" t="s">
        <v>109</v>
      </c>
      <c r="BA58" s="66" t="s">
        <v>109</v>
      </c>
      <c r="BB58" s="66" t="s">
        <v>109</v>
      </c>
      <c r="BC58" s="70">
        <f t="shared" si="43"/>
        <v>5.2760900000000008</v>
      </c>
      <c r="BD58" s="66" t="s">
        <v>109</v>
      </c>
      <c r="BE58" s="66" t="s">
        <v>109</v>
      </c>
      <c r="BF58" s="70">
        <f t="shared" si="44"/>
        <v>5.2760900000000008</v>
      </c>
      <c r="BG58" s="66" t="s">
        <v>109</v>
      </c>
      <c r="BH58" s="70">
        <v>3.5605849799999998</v>
      </c>
      <c r="BI58" s="66" t="s">
        <v>109</v>
      </c>
      <c r="BJ58" s="66" t="s">
        <v>109</v>
      </c>
      <c r="BK58" s="70">
        <f t="shared" si="45"/>
        <v>3.5605849799999998</v>
      </c>
      <c r="BL58" s="66" t="s">
        <v>109</v>
      </c>
      <c r="BM58" s="66" t="s">
        <v>109</v>
      </c>
      <c r="BN58" s="66" t="s">
        <v>109</v>
      </c>
      <c r="BO58" s="66" t="s">
        <v>109</v>
      </c>
      <c r="BP58" s="66" t="s">
        <v>109</v>
      </c>
      <c r="BQ58" s="66" t="s">
        <v>109</v>
      </c>
      <c r="BR58" s="66" t="s">
        <v>109</v>
      </c>
      <c r="BS58" s="66" t="s">
        <v>109</v>
      </c>
      <c r="BT58" s="66" t="s">
        <v>109</v>
      </c>
      <c r="BU58" s="66" t="s">
        <v>109</v>
      </c>
      <c r="BV58" s="66" t="s">
        <v>109</v>
      </c>
      <c r="BW58" s="66" t="s">
        <v>109</v>
      </c>
      <c r="BX58" s="66" t="s">
        <v>109</v>
      </c>
      <c r="BY58" s="66" t="s">
        <v>109</v>
      </c>
      <c r="BZ58" s="66" t="s">
        <v>109</v>
      </c>
      <c r="CA58" s="66" t="s">
        <v>109</v>
      </c>
      <c r="CB58" s="66" t="s">
        <v>109</v>
      </c>
      <c r="CC58" s="66" t="s">
        <v>109</v>
      </c>
      <c r="CD58" s="66" t="s">
        <v>109</v>
      </c>
      <c r="CE58" s="66" t="s">
        <v>109</v>
      </c>
      <c r="CF58" s="66" t="s">
        <v>109</v>
      </c>
      <c r="CG58" s="70">
        <f t="shared" si="28"/>
        <v>5.2760900000000008</v>
      </c>
      <c r="CH58" s="66" t="s">
        <v>109</v>
      </c>
      <c r="CI58" s="66" t="s">
        <v>109</v>
      </c>
      <c r="CJ58" s="70">
        <f t="shared" si="46"/>
        <v>5.2760900000000008</v>
      </c>
      <c r="CK58" s="66" t="s">
        <v>109</v>
      </c>
      <c r="CL58" s="70">
        <f t="shared" si="47"/>
        <v>5.2760900000000008</v>
      </c>
      <c r="CM58" s="66" t="s">
        <v>109</v>
      </c>
      <c r="CN58" s="66" t="s">
        <v>109</v>
      </c>
      <c r="CO58" s="68">
        <f>CL58</f>
        <v>5.2760900000000008</v>
      </c>
      <c r="CP58" s="66" t="s">
        <v>109</v>
      </c>
      <c r="CQ58" s="15" t="s">
        <v>109</v>
      </c>
    </row>
    <row r="59" ht="47.25">
      <c r="A59" s="63" t="s">
        <v>161</v>
      </c>
      <c r="B59" s="71" t="s">
        <v>183</v>
      </c>
      <c r="C59" s="72" t="s">
        <v>184</v>
      </c>
      <c r="D59" s="66" t="s">
        <v>168</v>
      </c>
      <c r="E59" s="67">
        <v>2024</v>
      </c>
      <c r="F59" s="67">
        <v>2024</v>
      </c>
      <c r="G59" s="67">
        <v>2024</v>
      </c>
      <c r="H59" s="68">
        <f t="shared" ref="H59:H65" si="48">K59</f>
        <v>1.708947612</v>
      </c>
      <c r="I59" s="68">
        <f>H59</f>
        <v>1.708947612</v>
      </c>
      <c r="J59" s="69">
        <v>44896</v>
      </c>
      <c r="K59" s="68">
        <f>'Приложение 3-2024'!AW51</f>
        <v>1.708947612</v>
      </c>
      <c r="L59" s="68">
        <f t="shared" si="32"/>
        <v>1.708947612</v>
      </c>
      <c r="M59" s="69">
        <v>44896</v>
      </c>
      <c r="N59" s="66" t="s">
        <v>109</v>
      </c>
      <c r="O59" s="70" t="s">
        <v>109</v>
      </c>
      <c r="P59" s="66" t="s">
        <v>109</v>
      </c>
      <c r="Q59" s="66" t="s">
        <v>109</v>
      </c>
      <c r="R59" s="66" t="s">
        <v>109</v>
      </c>
      <c r="S59" s="66" t="s">
        <v>109</v>
      </c>
      <c r="T59" s="70">
        <f t="shared" si="23"/>
        <v>1.708947612</v>
      </c>
      <c r="U59" s="70">
        <f t="shared" si="24"/>
        <v>1.708947612</v>
      </c>
      <c r="V59" s="70" t="s">
        <v>109</v>
      </c>
      <c r="W59" s="70">
        <f t="shared" ref="W59:W62" si="49">X59</f>
        <v>1.708947612</v>
      </c>
      <c r="X59" s="70">
        <f t="shared" si="26"/>
        <v>1.708947612</v>
      </c>
      <c r="Y59" s="66" t="s">
        <v>109</v>
      </c>
      <c r="Z59" s="66" t="s">
        <v>109</v>
      </c>
      <c r="AA59" s="66" t="s">
        <v>109</v>
      </c>
      <c r="AB59" s="66" t="s">
        <v>109</v>
      </c>
      <c r="AC59" s="66" t="s">
        <v>109</v>
      </c>
      <c r="AD59" s="68" t="str">
        <f t="shared" ref="AD59:AD62" si="50">AG59</f>
        <v>н/д</v>
      </c>
      <c r="AE59" s="66" t="s">
        <v>109</v>
      </c>
      <c r="AF59" s="66" t="s">
        <v>109</v>
      </c>
      <c r="AG59" s="68" t="s">
        <v>109</v>
      </c>
      <c r="AH59" s="66" t="s">
        <v>109</v>
      </c>
      <c r="AI59" s="66" t="s">
        <v>109</v>
      </c>
      <c r="AJ59" s="66" t="s">
        <v>109</v>
      </c>
      <c r="AK59" s="66" t="s">
        <v>109</v>
      </c>
      <c r="AL59" s="66" t="s">
        <v>109</v>
      </c>
      <c r="AM59" s="66" t="s">
        <v>109</v>
      </c>
      <c r="AN59" s="66" t="s">
        <v>109</v>
      </c>
      <c r="AO59" s="66" t="s">
        <v>109</v>
      </c>
      <c r="AP59" s="66" t="s">
        <v>109</v>
      </c>
      <c r="AQ59" s="66" t="s">
        <v>109</v>
      </c>
      <c r="AR59" s="66" t="s">
        <v>109</v>
      </c>
      <c r="AS59" s="66" t="s">
        <v>109</v>
      </c>
      <c r="AT59" s="66" t="s">
        <v>109</v>
      </c>
      <c r="AU59" s="66" t="s">
        <v>109</v>
      </c>
      <c r="AV59" s="66" t="s">
        <v>109</v>
      </c>
      <c r="AW59" s="66" t="s">
        <v>109</v>
      </c>
      <c r="AX59" s="66" t="s">
        <v>109</v>
      </c>
      <c r="AY59" s="66" t="s">
        <v>109</v>
      </c>
      <c r="AZ59" s="66" t="s">
        <v>109</v>
      </c>
      <c r="BA59" s="66" t="s">
        <v>109</v>
      </c>
      <c r="BB59" s="66" t="s">
        <v>109</v>
      </c>
      <c r="BC59" s="66" t="s">
        <v>109</v>
      </c>
      <c r="BD59" s="66" t="s">
        <v>109</v>
      </c>
      <c r="BE59" s="66" t="s">
        <v>109</v>
      </c>
      <c r="BF59" s="66" t="s">
        <v>109</v>
      </c>
      <c r="BG59" s="66" t="s">
        <v>109</v>
      </c>
      <c r="BH59" s="66" t="s">
        <v>109</v>
      </c>
      <c r="BI59" s="66" t="s">
        <v>109</v>
      </c>
      <c r="BJ59" s="66" t="s">
        <v>109</v>
      </c>
      <c r="BK59" s="66" t="s">
        <v>109</v>
      </c>
      <c r="BL59" s="66" t="s">
        <v>109</v>
      </c>
      <c r="BM59" s="68">
        <f t="shared" ref="BM59:BM62" si="51">BR59</f>
        <v>1.708947612</v>
      </c>
      <c r="BN59" s="66" t="s">
        <v>109</v>
      </c>
      <c r="BO59" s="66" t="s">
        <v>109</v>
      </c>
      <c r="BP59" s="68">
        <f t="shared" ref="BP59:BP62" si="52">BM59</f>
        <v>1.708947612</v>
      </c>
      <c r="BQ59" s="66" t="s">
        <v>109</v>
      </c>
      <c r="BR59" s="68">
        <f t="shared" ref="BR59:BR62" si="53">BU59</f>
        <v>1.708947612</v>
      </c>
      <c r="BS59" s="66" t="s">
        <v>109</v>
      </c>
      <c r="BT59" s="66" t="s">
        <v>109</v>
      </c>
      <c r="BU59" s="68">
        <f t="shared" ref="BU59:BU62" si="54">L59</f>
        <v>1.708947612</v>
      </c>
      <c r="BV59" s="66" t="s">
        <v>109</v>
      </c>
      <c r="BW59" s="66" t="s">
        <v>109</v>
      </c>
      <c r="BX59" s="66" t="s">
        <v>109</v>
      </c>
      <c r="BY59" s="66" t="s">
        <v>109</v>
      </c>
      <c r="BZ59" s="66" t="s">
        <v>109</v>
      </c>
      <c r="CA59" s="66" t="s">
        <v>109</v>
      </c>
      <c r="CB59" s="66" t="s">
        <v>109</v>
      </c>
      <c r="CC59" s="66" t="s">
        <v>109</v>
      </c>
      <c r="CD59" s="66" t="s">
        <v>109</v>
      </c>
      <c r="CE59" s="66" t="s">
        <v>109</v>
      </c>
      <c r="CF59" s="66" t="s">
        <v>109</v>
      </c>
      <c r="CG59" s="70">
        <f t="shared" ref="CG59:CG62" si="55">CL59</f>
        <v>1.708947612</v>
      </c>
      <c r="CH59" s="66" t="s">
        <v>109</v>
      </c>
      <c r="CI59" s="66" t="s">
        <v>109</v>
      </c>
      <c r="CJ59" s="70">
        <f>CO59</f>
        <v>1.708947612</v>
      </c>
      <c r="CK59" s="66" t="s">
        <v>109</v>
      </c>
      <c r="CL59" s="70">
        <f t="shared" si="30"/>
        <v>1.708947612</v>
      </c>
      <c r="CM59" s="66" t="s">
        <v>109</v>
      </c>
      <c r="CN59" s="66" t="s">
        <v>109</v>
      </c>
      <c r="CO59" s="68">
        <f t="shared" ref="CO59:CO62" si="56">BU59</f>
        <v>1.708947612</v>
      </c>
      <c r="CP59" s="66" t="s">
        <v>109</v>
      </c>
      <c r="CQ59" s="15" t="s">
        <v>109</v>
      </c>
    </row>
    <row r="60" ht="63">
      <c r="A60" s="63" t="s">
        <v>161</v>
      </c>
      <c r="B60" s="71" t="s">
        <v>185</v>
      </c>
      <c r="C60" s="72" t="s">
        <v>186</v>
      </c>
      <c r="D60" s="66" t="s">
        <v>168</v>
      </c>
      <c r="E60" s="67">
        <v>2024</v>
      </c>
      <c r="F60" s="67">
        <v>2024</v>
      </c>
      <c r="G60" s="67">
        <v>2024</v>
      </c>
      <c r="H60" s="68">
        <f t="shared" si="48"/>
        <v>4.2646872</v>
      </c>
      <c r="I60" s="68">
        <f t="shared" ref="I60:I61" si="57">L60</f>
        <v>4.2646872</v>
      </c>
      <c r="J60" s="69">
        <f t="shared" ref="J60:J62" si="58">M60</f>
        <v>44896</v>
      </c>
      <c r="K60" s="68">
        <f>'Приложение 3-2024'!AW52</f>
        <v>4.2646872</v>
      </c>
      <c r="L60" s="68">
        <f t="shared" si="32"/>
        <v>4.2646872</v>
      </c>
      <c r="M60" s="69">
        <v>44896</v>
      </c>
      <c r="N60" s="66" t="s">
        <v>109</v>
      </c>
      <c r="O60" s="70" t="s">
        <v>109</v>
      </c>
      <c r="P60" s="66" t="s">
        <v>109</v>
      </c>
      <c r="Q60" s="66" t="s">
        <v>109</v>
      </c>
      <c r="R60" s="66" t="s">
        <v>109</v>
      </c>
      <c r="S60" s="66" t="s">
        <v>109</v>
      </c>
      <c r="T60" s="70">
        <f t="shared" si="23"/>
        <v>4.2646872</v>
      </c>
      <c r="U60" s="70">
        <f t="shared" si="24"/>
        <v>4.2646872</v>
      </c>
      <c r="V60" s="70" t="s">
        <v>109</v>
      </c>
      <c r="W60" s="70">
        <f t="shared" si="49"/>
        <v>4.2646872</v>
      </c>
      <c r="X60" s="70">
        <f t="shared" si="26"/>
        <v>4.2646872</v>
      </c>
      <c r="Y60" s="66" t="s">
        <v>109</v>
      </c>
      <c r="Z60" s="66" t="s">
        <v>109</v>
      </c>
      <c r="AA60" s="66" t="s">
        <v>109</v>
      </c>
      <c r="AB60" s="66" t="s">
        <v>109</v>
      </c>
      <c r="AC60" s="66" t="s">
        <v>109</v>
      </c>
      <c r="AD60" s="68" t="str">
        <f t="shared" si="50"/>
        <v>н/д</v>
      </c>
      <c r="AE60" s="66" t="s">
        <v>109</v>
      </c>
      <c r="AF60" s="66" t="s">
        <v>109</v>
      </c>
      <c r="AG60" s="68" t="s">
        <v>109</v>
      </c>
      <c r="AH60" s="66" t="s">
        <v>109</v>
      </c>
      <c r="AI60" s="66" t="s">
        <v>109</v>
      </c>
      <c r="AJ60" s="66" t="s">
        <v>109</v>
      </c>
      <c r="AK60" s="66" t="s">
        <v>109</v>
      </c>
      <c r="AL60" s="66" t="s">
        <v>109</v>
      </c>
      <c r="AM60" s="66" t="s">
        <v>109</v>
      </c>
      <c r="AN60" s="66" t="s">
        <v>109</v>
      </c>
      <c r="AO60" s="66" t="s">
        <v>109</v>
      </c>
      <c r="AP60" s="66" t="s">
        <v>109</v>
      </c>
      <c r="AQ60" s="66" t="s">
        <v>109</v>
      </c>
      <c r="AR60" s="66" t="s">
        <v>109</v>
      </c>
      <c r="AS60" s="66" t="s">
        <v>109</v>
      </c>
      <c r="AT60" s="66" t="s">
        <v>109</v>
      </c>
      <c r="AU60" s="66" t="s">
        <v>109</v>
      </c>
      <c r="AV60" s="66" t="s">
        <v>109</v>
      </c>
      <c r="AW60" s="66" t="s">
        <v>109</v>
      </c>
      <c r="AX60" s="66" t="s">
        <v>109</v>
      </c>
      <c r="AY60" s="66" t="s">
        <v>109</v>
      </c>
      <c r="AZ60" s="66" t="s">
        <v>109</v>
      </c>
      <c r="BA60" s="66" t="s">
        <v>109</v>
      </c>
      <c r="BB60" s="66" t="s">
        <v>109</v>
      </c>
      <c r="BC60" s="66" t="s">
        <v>109</v>
      </c>
      <c r="BD60" s="66" t="s">
        <v>109</v>
      </c>
      <c r="BE60" s="66" t="s">
        <v>109</v>
      </c>
      <c r="BF60" s="66" t="s">
        <v>109</v>
      </c>
      <c r="BG60" s="66" t="s">
        <v>109</v>
      </c>
      <c r="BH60" s="66" t="s">
        <v>109</v>
      </c>
      <c r="BI60" s="66" t="s">
        <v>109</v>
      </c>
      <c r="BJ60" s="66" t="s">
        <v>109</v>
      </c>
      <c r="BK60" s="66" t="s">
        <v>109</v>
      </c>
      <c r="BL60" s="66" t="s">
        <v>109</v>
      </c>
      <c r="BM60" s="68">
        <f t="shared" si="51"/>
        <v>4.2646872</v>
      </c>
      <c r="BN60" s="66" t="s">
        <v>109</v>
      </c>
      <c r="BO60" s="66" t="s">
        <v>109</v>
      </c>
      <c r="BP60" s="68">
        <f t="shared" si="52"/>
        <v>4.2646872</v>
      </c>
      <c r="BQ60" s="66" t="s">
        <v>109</v>
      </c>
      <c r="BR60" s="68">
        <f t="shared" si="53"/>
        <v>4.2646872</v>
      </c>
      <c r="BS60" s="66" t="s">
        <v>109</v>
      </c>
      <c r="BT60" s="66" t="s">
        <v>109</v>
      </c>
      <c r="BU60" s="68">
        <f t="shared" si="54"/>
        <v>4.2646872</v>
      </c>
      <c r="BV60" s="66" t="s">
        <v>109</v>
      </c>
      <c r="BW60" s="66" t="s">
        <v>109</v>
      </c>
      <c r="BX60" s="66" t="s">
        <v>109</v>
      </c>
      <c r="BY60" s="66" t="s">
        <v>109</v>
      </c>
      <c r="BZ60" s="66" t="s">
        <v>109</v>
      </c>
      <c r="CA60" s="66" t="s">
        <v>109</v>
      </c>
      <c r="CB60" s="66" t="s">
        <v>109</v>
      </c>
      <c r="CC60" s="66" t="s">
        <v>109</v>
      </c>
      <c r="CD60" s="66" t="s">
        <v>109</v>
      </c>
      <c r="CE60" s="66" t="s">
        <v>109</v>
      </c>
      <c r="CF60" s="66" t="s">
        <v>109</v>
      </c>
      <c r="CG60" s="70">
        <f t="shared" si="55"/>
        <v>4.2646872</v>
      </c>
      <c r="CH60" s="66" t="s">
        <v>109</v>
      </c>
      <c r="CI60" s="66" t="s">
        <v>109</v>
      </c>
      <c r="CJ60" s="70">
        <f t="shared" ref="CJ60:CJ62" si="59">CG60</f>
        <v>4.2646872</v>
      </c>
      <c r="CK60" s="66" t="s">
        <v>109</v>
      </c>
      <c r="CL60" s="70">
        <f t="shared" si="30"/>
        <v>4.2646872</v>
      </c>
      <c r="CM60" s="66" t="s">
        <v>109</v>
      </c>
      <c r="CN60" s="66" t="s">
        <v>109</v>
      </c>
      <c r="CO60" s="68">
        <f t="shared" si="56"/>
        <v>4.2646872</v>
      </c>
      <c r="CP60" s="66" t="s">
        <v>109</v>
      </c>
      <c r="CQ60" s="15" t="s">
        <v>109</v>
      </c>
    </row>
    <row r="61" ht="78.75">
      <c r="A61" s="63" t="s">
        <v>161</v>
      </c>
      <c r="B61" s="71" t="s">
        <v>187</v>
      </c>
      <c r="C61" s="72" t="s">
        <v>188</v>
      </c>
      <c r="D61" s="66" t="s">
        <v>168</v>
      </c>
      <c r="E61" s="67">
        <v>2024</v>
      </c>
      <c r="F61" s="67">
        <v>2024</v>
      </c>
      <c r="G61" s="67">
        <v>2024</v>
      </c>
      <c r="H61" s="68">
        <f t="shared" si="48"/>
        <v>4.6744572</v>
      </c>
      <c r="I61" s="68">
        <f t="shared" si="57"/>
        <v>4.6744572</v>
      </c>
      <c r="J61" s="69">
        <f t="shared" si="58"/>
        <v>44896</v>
      </c>
      <c r="K61" s="68">
        <f>'Приложение 3-2024'!AW53</f>
        <v>4.6744572</v>
      </c>
      <c r="L61" s="68">
        <f t="shared" si="32"/>
        <v>4.6744572</v>
      </c>
      <c r="M61" s="69">
        <v>44896</v>
      </c>
      <c r="N61" s="66" t="s">
        <v>109</v>
      </c>
      <c r="O61" s="70" t="s">
        <v>109</v>
      </c>
      <c r="P61" s="66" t="s">
        <v>109</v>
      </c>
      <c r="Q61" s="66" t="s">
        <v>109</v>
      </c>
      <c r="R61" s="66" t="s">
        <v>109</v>
      </c>
      <c r="S61" s="66" t="s">
        <v>109</v>
      </c>
      <c r="T61" s="70">
        <f t="shared" si="23"/>
        <v>4.6744572</v>
      </c>
      <c r="U61" s="70">
        <f t="shared" si="24"/>
        <v>4.6744572</v>
      </c>
      <c r="V61" s="70" t="s">
        <v>109</v>
      </c>
      <c r="W61" s="70">
        <f t="shared" si="49"/>
        <v>4.6744572</v>
      </c>
      <c r="X61" s="70">
        <f t="shared" si="26"/>
        <v>4.6744572</v>
      </c>
      <c r="Y61" s="66" t="s">
        <v>109</v>
      </c>
      <c r="Z61" s="66" t="s">
        <v>109</v>
      </c>
      <c r="AA61" s="66" t="s">
        <v>109</v>
      </c>
      <c r="AB61" s="66" t="s">
        <v>109</v>
      </c>
      <c r="AC61" s="66" t="s">
        <v>109</v>
      </c>
      <c r="AD61" s="68" t="str">
        <f t="shared" si="50"/>
        <v>н/д</v>
      </c>
      <c r="AE61" s="66" t="s">
        <v>109</v>
      </c>
      <c r="AF61" s="66" t="s">
        <v>109</v>
      </c>
      <c r="AG61" s="68" t="s">
        <v>109</v>
      </c>
      <c r="AH61" s="66" t="s">
        <v>109</v>
      </c>
      <c r="AI61" s="66" t="s">
        <v>109</v>
      </c>
      <c r="AJ61" s="66" t="s">
        <v>109</v>
      </c>
      <c r="AK61" s="66" t="s">
        <v>109</v>
      </c>
      <c r="AL61" s="66" t="s">
        <v>109</v>
      </c>
      <c r="AM61" s="66" t="s">
        <v>109</v>
      </c>
      <c r="AN61" s="66" t="s">
        <v>109</v>
      </c>
      <c r="AO61" s="66" t="s">
        <v>109</v>
      </c>
      <c r="AP61" s="66" t="s">
        <v>109</v>
      </c>
      <c r="AQ61" s="66" t="s">
        <v>109</v>
      </c>
      <c r="AR61" s="66" t="s">
        <v>109</v>
      </c>
      <c r="AS61" s="66" t="s">
        <v>109</v>
      </c>
      <c r="AT61" s="66" t="s">
        <v>109</v>
      </c>
      <c r="AU61" s="66" t="s">
        <v>109</v>
      </c>
      <c r="AV61" s="66" t="s">
        <v>109</v>
      </c>
      <c r="AW61" s="66" t="s">
        <v>109</v>
      </c>
      <c r="AX61" s="66" t="s">
        <v>109</v>
      </c>
      <c r="AY61" s="66" t="s">
        <v>109</v>
      </c>
      <c r="AZ61" s="66" t="s">
        <v>109</v>
      </c>
      <c r="BA61" s="66" t="s">
        <v>109</v>
      </c>
      <c r="BB61" s="66" t="s">
        <v>109</v>
      </c>
      <c r="BC61" s="66" t="s">
        <v>109</v>
      </c>
      <c r="BD61" s="66" t="s">
        <v>109</v>
      </c>
      <c r="BE61" s="66" t="s">
        <v>109</v>
      </c>
      <c r="BF61" s="66" t="s">
        <v>109</v>
      </c>
      <c r="BG61" s="66" t="s">
        <v>109</v>
      </c>
      <c r="BH61" s="66" t="s">
        <v>109</v>
      </c>
      <c r="BI61" s="66" t="s">
        <v>109</v>
      </c>
      <c r="BJ61" s="66" t="s">
        <v>109</v>
      </c>
      <c r="BK61" s="66" t="s">
        <v>109</v>
      </c>
      <c r="BL61" s="66" t="s">
        <v>109</v>
      </c>
      <c r="BM61" s="68">
        <f t="shared" si="51"/>
        <v>4.6744572</v>
      </c>
      <c r="BN61" s="66" t="s">
        <v>109</v>
      </c>
      <c r="BO61" s="66" t="s">
        <v>109</v>
      </c>
      <c r="BP61" s="68">
        <f t="shared" si="52"/>
        <v>4.6744572</v>
      </c>
      <c r="BQ61" s="66" t="s">
        <v>109</v>
      </c>
      <c r="BR61" s="68">
        <f t="shared" si="53"/>
        <v>4.6744572</v>
      </c>
      <c r="BS61" s="66" t="s">
        <v>109</v>
      </c>
      <c r="BT61" s="66" t="s">
        <v>109</v>
      </c>
      <c r="BU61" s="68">
        <f t="shared" si="54"/>
        <v>4.6744572</v>
      </c>
      <c r="BV61" s="66" t="s">
        <v>109</v>
      </c>
      <c r="BW61" s="66" t="s">
        <v>109</v>
      </c>
      <c r="BX61" s="66" t="s">
        <v>109</v>
      </c>
      <c r="BY61" s="66" t="s">
        <v>109</v>
      </c>
      <c r="BZ61" s="66" t="s">
        <v>109</v>
      </c>
      <c r="CA61" s="66" t="s">
        <v>109</v>
      </c>
      <c r="CB61" s="66" t="s">
        <v>109</v>
      </c>
      <c r="CC61" s="66" t="s">
        <v>109</v>
      </c>
      <c r="CD61" s="66" t="s">
        <v>109</v>
      </c>
      <c r="CE61" s="66" t="s">
        <v>109</v>
      </c>
      <c r="CF61" s="66" t="s">
        <v>109</v>
      </c>
      <c r="CG61" s="70">
        <f t="shared" si="55"/>
        <v>4.6744572</v>
      </c>
      <c r="CH61" s="66" t="s">
        <v>109</v>
      </c>
      <c r="CI61" s="66" t="s">
        <v>109</v>
      </c>
      <c r="CJ61" s="70">
        <f t="shared" si="59"/>
        <v>4.6744572</v>
      </c>
      <c r="CK61" s="66" t="s">
        <v>109</v>
      </c>
      <c r="CL61" s="70">
        <f t="shared" si="30"/>
        <v>4.6744572</v>
      </c>
      <c r="CM61" s="66" t="s">
        <v>109</v>
      </c>
      <c r="CN61" s="66" t="s">
        <v>109</v>
      </c>
      <c r="CO61" s="68">
        <f t="shared" si="56"/>
        <v>4.6744572</v>
      </c>
      <c r="CP61" s="66" t="s">
        <v>109</v>
      </c>
      <c r="CQ61" s="15" t="s">
        <v>109</v>
      </c>
    </row>
    <row r="62" ht="63">
      <c r="A62" s="63" t="s">
        <v>161</v>
      </c>
      <c r="B62" s="71" t="s">
        <v>189</v>
      </c>
      <c r="C62" s="72" t="s">
        <v>190</v>
      </c>
      <c r="D62" s="66" t="s">
        <v>168</v>
      </c>
      <c r="E62" s="67">
        <v>2024</v>
      </c>
      <c r="F62" s="67">
        <v>2024</v>
      </c>
      <c r="G62" s="67">
        <v>2024</v>
      </c>
      <c r="H62" s="68">
        <f t="shared" si="48"/>
        <v>0.33977305200000002</v>
      </c>
      <c r="I62" s="68">
        <f>H62</f>
        <v>0.33977305200000002</v>
      </c>
      <c r="J62" s="69">
        <f t="shared" si="58"/>
        <v>44927</v>
      </c>
      <c r="K62" s="68">
        <f>'Приложение 3-2024'!AW54</f>
        <v>0.33977305200000002</v>
      </c>
      <c r="L62" s="68">
        <f t="shared" si="32"/>
        <v>0.33977305200000002</v>
      </c>
      <c r="M62" s="69">
        <v>44927</v>
      </c>
      <c r="N62" s="66" t="s">
        <v>109</v>
      </c>
      <c r="O62" s="70" t="s">
        <v>109</v>
      </c>
      <c r="P62" s="66" t="s">
        <v>109</v>
      </c>
      <c r="Q62" s="66" t="s">
        <v>109</v>
      </c>
      <c r="R62" s="66" t="s">
        <v>109</v>
      </c>
      <c r="S62" s="66" t="s">
        <v>109</v>
      </c>
      <c r="T62" s="70">
        <f t="shared" si="23"/>
        <v>0.33977305200000002</v>
      </c>
      <c r="U62" s="70">
        <f t="shared" si="24"/>
        <v>0.33977305200000002</v>
      </c>
      <c r="V62" s="70" t="s">
        <v>109</v>
      </c>
      <c r="W62" s="70">
        <f t="shared" si="49"/>
        <v>0.33977305200000002</v>
      </c>
      <c r="X62" s="70">
        <f t="shared" si="26"/>
        <v>0.33977305200000002</v>
      </c>
      <c r="Y62" s="66" t="s">
        <v>109</v>
      </c>
      <c r="Z62" s="66" t="s">
        <v>109</v>
      </c>
      <c r="AA62" s="66" t="s">
        <v>109</v>
      </c>
      <c r="AB62" s="66" t="s">
        <v>109</v>
      </c>
      <c r="AC62" s="66" t="s">
        <v>109</v>
      </c>
      <c r="AD62" s="68" t="str">
        <f t="shared" si="50"/>
        <v>н/д</v>
      </c>
      <c r="AE62" s="66" t="s">
        <v>109</v>
      </c>
      <c r="AF62" s="66" t="s">
        <v>109</v>
      </c>
      <c r="AG62" s="68" t="s">
        <v>109</v>
      </c>
      <c r="AH62" s="66" t="s">
        <v>109</v>
      </c>
      <c r="AI62" s="66" t="s">
        <v>109</v>
      </c>
      <c r="AJ62" s="66" t="s">
        <v>109</v>
      </c>
      <c r="AK62" s="66" t="s">
        <v>109</v>
      </c>
      <c r="AL62" s="66" t="s">
        <v>109</v>
      </c>
      <c r="AM62" s="66" t="s">
        <v>109</v>
      </c>
      <c r="AN62" s="66" t="s">
        <v>109</v>
      </c>
      <c r="AO62" s="66" t="s">
        <v>109</v>
      </c>
      <c r="AP62" s="66" t="s">
        <v>109</v>
      </c>
      <c r="AQ62" s="66" t="s">
        <v>109</v>
      </c>
      <c r="AR62" s="66" t="s">
        <v>109</v>
      </c>
      <c r="AS62" s="66" t="s">
        <v>109</v>
      </c>
      <c r="AT62" s="66" t="s">
        <v>109</v>
      </c>
      <c r="AU62" s="66" t="s">
        <v>109</v>
      </c>
      <c r="AV62" s="66" t="s">
        <v>109</v>
      </c>
      <c r="AW62" s="66" t="s">
        <v>109</v>
      </c>
      <c r="AX62" s="66" t="s">
        <v>109</v>
      </c>
      <c r="AY62" s="66" t="s">
        <v>109</v>
      </c>
      <c r="AZ62" s="66" t="s">
        <v>109</v>
      </c>
      <c r="BA62" s="66" t="s">
        <v>109</v>
      </c>
      <c r="BB62" s="66" t="s">
        <v>109</v>
      </c>
      <c r="BC62" s="66" t="s">
        <v>109</v>
      </c>
      <c r="BD62" s="66" t="s">
        <v>109</v>
      </c>
      <c r="BE62" s="66" t="s">
        <v>109</v>
      </c>
      <c r="BF62" s="66" t="s">
        <v>109</v>
      </c>
      <c r="BG62" s="66" t="s">
        <v>109</v>
      </c>
      <c r="BH62" s="66" t="s">
        <v>109</v>
      </c>
      <c r="BI62" s="66" t="s">
        <v>109</v>
      </c>
      <c r="BJ62" s="66" t="s">
        <v>109</v>
      </c>
      <c r="BK62" s="66" t="s">
        <v>109</v>
      </c>
      <c r="BL62" s="66" t="s">
        <v>109</v>
      </c>
      <c r="BM62" s="68">
        <f t="shared" si="51"/>
        <v>0.33977305200000002</v>
      </c>
      <c r="BN62" s="66" t="s">
        <v>109</v>
      </c>
      <c r="BO62" s="66" t="s">
        <v>109</v>
      </c>
      <c r="BP62" s="68">
        <f t="shared" si="52"/>
        <v>0.33977305200000002</v>
      </c>
      <c r="BQ62" s="66" t="s">
        <v>109</v>
      </c>
      <c r="BR62" s="68">
        <f t="shared" si="53"/>
        <v>0.33977305200000002</v>
      </c>
      <c r="BS62" s="66" t="s">
        <v>109</v>
      </c>
      <c r="BT62" s="66" t="s">
        <v>109</v>
      </c>
      <c r="BU62" s="68">
        <f t="shared" si="54"/>
        <v>0.33977305200000002</v>
      </c>
      <c r="BV62" s="66" t="s">
        <v>109</v>
      </c>
      <c r="BW62" s="66" t="s">
        <v>109</v>
      </c>
      <c r="BX62" s="66" t="s">
        <v>109</v>
      </c>
      <c r="BY62" s="66" t="s">
        <v>109</v>
      </c>
      <c r="BZ62" s="66" t="s">
        <v>109</v>
      </c>
      <c r="CA62" s="66" t="s">
        <v>109</v>
      </c>
      <c r="CB62" s="66" t="s">
        <v>109</v>
      </c>
      <c r="CC62" s="66" t="s">
        <v>109</v>
      </c>
      <c r="CD62" s="66" t="s">
        <v>109</v>
      </c>
      <c r="CE62" s="66" t="s">
        <v>109</v>
      </c>
      <c r="CF62" s="66" t="s">
        <v>109</v>
      </c>
      <c r="CG62" s="70">
        <f t="shared" si="55"/>
        <v>0.33977305200000002</v>
      </c>
      <c r="CH62" s="66" t="s">
        <v>109</v>
      </c>
      <c r="CI62" s="66" t="s">
        <v>109</v>
      </c>
      <c r="CJ62" s="70">
        <f t="shared" si="59"/>
        <v>0.33977305200000002</v>
      </c>
      <c r="CK62" s="66" t="s">
        <v>109</v>
      </c>
      <c r="CL62" s="70">
        <f t="shared" si="30"/>
        <v>0.33977305200000002</v>
      </c>
      <c r="CM62" s="66" t="s">
        <v>109</v>
      </c>
      <c r="CN62" s="66" t="s">
        <v>109</v>
      </c>
      <c r="CO62" s="68">
        <f t="shared" si="56"/>
        <v>0.33977305200000002</v>
      </c>
      <c r="CP62" s="66" t="s">
        <v>109</v>
      </c>
      <c r="CQ62" s="15" t="s">
        <v>109</v>
      </c>
    </row>
    <row r="63" ht="47.25">
      <c r="A63" s="63" t="s">
        <v>161</v>
      </c>
      <c r="B63" s="71" t="s">
        <v>191</v>
      </c>
      <c r="C63" s="72" t="s">
        <v>192</v>
      </c>
      <c r="D63" s="66" t="s">
        <v>168</v>
      </c>
      <c r="E63" s="67">
        <v>2022</v>
      </c>
      <c r="F63" s="67">
        <v>2022</v>
      </c>
      <c r="G63" s="67">
        <v>2022</v>
      </c>
      <c r="H63" s="70">
        <f t="shared" si="48"/>
        <v>0.089707751999999988</v>
      </c>
      <c r="I63" s="70">
        <f t="shared" ref="I63:I65" si="60">L63</f>
        <v>0.089707751999999988</v>
      </c>
      <c r="J63" s="69">
        <v>44896</v>
      </c>
      <c r="K63" s="68">
        <f>'Приложение 3-2022'!AV57</f>
        <v>0.089707751999999988</v>
      </c>
      <c r="L63" s="68">
        <f>'Приложение 3-2022'!AW57</f>
        <v>0.089707751999999988</v>
      </c>
      <c r="M63" s="69">
        <f t="shared" ref="M63:M65" si="61">J63</f>
        <v>44896</v>
      </c>
      <c r="N63" s="66" t="s">
        <v>109</v>
      </c>
      <c r="O63" s="70">
        <f>[11]Свод_2023!$K$10</f>
        <v>0.089707751999999988</v>
      </c>
      <c r="P63" s="66" t="s">
        <v>109</v>
      </c>
      <c r="Q63" s="66" t="s">
        <v>109</v>
      </c>
      <c r="R63" s="66" t="s">
        <v>109</v>
      </c>
      <c r="S63" s="66" t="s">
        <v>109</v>
      </c>
      <c r="T63" s="70">
        <f t="shared" si="23"/>
        <v>0.089707751999999988</v>
      </c>
      <c r="U63" s="70">
        <f t="shared" si="24"/>
        <v>0.089707751999999988</v>
      </c>
      <c r="V63" s="70" t="s">
        <v>109</v>
      </c>
      <c r="W63" s="70" t="s">
        <v>109</v>
      </c>
      <c r="X63" s="70" t="s">
        <v>109</v>
      </c>
      <c r="Y63" s="70" t="s">
        <v>109</v>
      </c>
      <c r="Z63" s="66" t="s">
        <v>109</v>
      </c>
      <c r="AA63" s="66" t="s">
        <v>109</v>
      </c>
      <c r="AB63" s="70" t="s">
        <v>109</v>
      </c>
      <c r="AC63" s="66" t="s">
        <v>109</v>
      </c>
      <c r="AD63" s="68" t="s">
        <v>109</v>
      </c>
      <c r="AE63" s="66" t="s">
        <v>109</v>
      </c>
      <c r="AF63" s="66" t="s">
        <v>109</v>
      </c>
      <c r="AG63" s="68" t="s">
        <v>109</v>
      </c>
      <c r="AH63" s="66" t="s">
        <v>109</v>
      </c>
      <c r="AI63" s="66" t="s">
        <v>109</v>
      </c>
      <c r="AJ63" s="66" t="s">
        <v>109</v>
      </c>
      <c r="AK63" s="66" t="s">
        <v>109</v>
      </c>
      <c r="AL63" s="66" t="s">
        <v>109</v>
      </c>
      <c r="AM63" s="66" t="s">
        <v>109</v>
      </c>
      <c r="AN63" s="66" t="s">
        <v>109</v>
      </c>
      <c r="AO63" s="66" t="s">
        <v>109</v>
      </c>
      <c r="AP63" s="66" t="s">
        <v>109</v>
      </c>
      <c r="AQ63" s="66" t="s">
        <v>109</v>
      </c>
      <c r="AR63" s="66" t="s">
        <v>109</v>
      </c>
      <c r="AS63" s="73">
        <f t="shared" ref="AS63:AS65" si="62">AX63</f>
        <v>0.089707751999999988</v>
      </c>
      <c r="AT63" s="66" t="s">
        <v>109</v>
      </c>
      <c r="AU63" s="66" t="s">
        <v>109</v>
      </c>
      <c r="AV63" s="70">
        <f t="shared" ref="AV63:AV65" si="63">AS63</f>
        <v>0.089707751999999988</v>
      </c>
      <c r="AW63" s="66" t="s">
        <v>109</v>
      </c>
      <c r="AX63" s="70">
        <f t="shared" si="35"/>
        <v>0.089707751999999988</v>
      </c>
      <c r="AY63" s="66" t="s">
        <v>109</v>
      </c>
      <c r="AZ63" s="66" t="s">
        <v>109</v>
      </c>
      <c r="BA63" s="70">
        <f t="shared" si="36"/>
        <v>0.089707751999999988</v>
      </c>
      <c r="BB63" s="66" t="s">
        <v>109</v>
      </c>
      <c r="BC63" s="66" t="s">
        <v>109</v>
      </c>
      <c r="BD63" s="66" t="s">
        <v>109</v>
      </c>
      <c r="BE63" s="66" t="s">
        <v>109</v>
      </c>
      <c r="BF63" s="66" t="s">
        <v>109</v>
      </c>
      <c r="BG63" s="66" t="s">
        <v>109</v>
      </c>
      <c r="BH63" s="66" t="s">
        <v>109</v>
      </c>
      <c r="BI63" s="66" t="s">
        <v>109</v>
      </c>
      <c r="BJ63" s="66" t="s">
        <v>109</v>
      </c>
      <c r="BK63" s="66" t="s">
        <v>109</v>
      </c>
      <c r="BL63" s="66" t="s">
        <v>109</v>
      </c>
      <c r="BM63" s="66" t="s">
        <v>109</v>
      </c>
      <c r="BN63" s="66" t="s">
        <v>109</v>
      </c>
      <c r="BO63" s="66" t="s">
        <v>109</v>
      </c>
      <c r="BP63" s="66" t="s">
        <v>109</v>
      </c>
      <c r="BQ63" s="66" t="s">
        <v>109</v>
      </c>
      <c r="BR63" s="68" t="s">
        <v>109</v>
      </c>
      <c r="BS63" s="66" t="s">
        <v>109</v>
      </c>
      <c r="BT63" s="66" t="s">
        <v>109</v>
      </c>
      <c r="BU63" s="68" t="s">
        <v>109</v>
      </c>
      <c r="BV63" s="66" t="s">
        <v>109</v>
      </c>
      <c r="BW63" s="66" t="s">
        <v>109</v>
      </c>
      <c r="BX63" s="66" t="s">
        <v>109</v>
      </c>
      <c r="BY63" s="66" t="s">
        <v>109</v>
      </c>
      <c r="BZ63" s="66" t="s">
        <v>109</v>
      </c>
      <c r="CA63" s="66" t="s">
        <v>109</v>
      </c>
      <c r="CB63" s="66" t="s">
        <v>109</v>
      </c>
      <c r="CC63" s="66" t="s">
        <v>109</v>
      </c>
      <c r="CD63" s="66" t="s">
        <v>109</v>
      </c>
      <c r="CE63" s="66" t="s">
        <v>109</v>
      </c>
      <c r="CF63" s="66" t="s">
        <v>109</v>
      </c>
      <c r="CG63" s="70">
        <f t="shared" ref="CG63:CG65" si="64">CJ63</f>
        <v>0.089707751999999988</v>
      </c>
      <c r="CH63" s="70" t="s">
        <v>109</v>
      </c>
      <c r="CI63" s="66" t="s">
        <v>109</v>
      </c>
      <c r="CJ63" s="70">
        <f t="shared" ref="CJ63:CJ65" si="65">AV63</f>
        <v>0.089707751999999988</v>
      </c>
      <c r="CK63" s="66" t="s">
        <v>109</v>
      </c>
      <c r="CL63" s="66">
        <f t="shared" si="30"/>
        <v>0.089707751999999988</v>
      </c>
      <c r="CM63" s="66" t="s">
        <v>109</v>
      </c>
      <c r="CN63" s="66" t="s">
        <v>109</v>
      </c>
      <c r="CO63" s="70">
        <f t="shared" ref="CO63:CO65" si="66">BA63</f>
        <v>0.089707751999999988</v>
      </c>
      <c r="CP63" s="66" t="s">
        <v>109</v>
      </c>
      <c r="CQ63" s="15" t="s">
        <v>109</v>
      </c>
    </row>
    <row r="64" ht="47.25">
      <c r="A64" s="63" t="s">
        <v>161</v>
      </c>
      <c r="B64" s="71" t="s">
        <v>193</v>
      </c>
      <c r="C64" s="72" t="s">
        <v>194</v>
      </c>
      <c r="D64" s="66" t="s">
        <v>168</v>
      </c>
      <c r="E64" s="67">
        <v>2022</v>
      </c>
      <c r="F64" s="67">
        <v>2022</v>
      </c>
      <c r="G64" s="67">
        <v>2022</v>
      </c>
      <c r="H64" s="70">
        <f t="shared" si="48"/>
        <v>0.29999999999999999</v>
      </c>
      <c r="I64" s="70">
        <f t="shared" si="60"/>
        <v>0.29999999999999999</v>
      </c>
      <c r="J64" s="69">
        <v>44896</v>
      </c>
      <c r="K64" s="68">
        <f>'Приложение 3-2022'!AV58</f>
        <v>0.29999999999999999</v>
      </c>
      <c r="L64" s="68">
        <f>'Приложение 3-2022'!AW58</f>
        <v>0.29999999999999999</v>
      </c>
      <c r="M64" s="69">
        <f t="shared" si="61"/>
        <v>44896</v>
      </c>
      <c r="N64" s="66" t="s">
        <v>109</v>
      </c>
      <c r="O64" s="70">
        <f>[11]Свод_2023!$K$11</f>
        <v>0.29999999999999999</v>
      </c>
      <c r="P64" s="66" t="s">
        <v>109</v>
      </c>
      <c r="Q64" s="66" t="s">
        <v>109</v>
      </c>
      <c r="R64" s="66" t="s">
        <v>109</v>
      </c>
      <c r="S64" s="66" t="s">
        <v>109</v>
      </c>
      <c r="T64" s="70">
        <f t="shared" si="23"/>
        <v>0.29999999999999999</v>
      </c>
      <c r="U64" s="70">
        <f t="shared" si="24"/>
        <v>0.29999999999999999</v>
      </c>
      <c r="V64" s="70" t="s">
        <v>109</v>
      </c>
      <c r="W64" s="70" t="s">
        <v>109</v>
      </c>
      <c r="X64" s="70" t="s">
        <v>109</v>
      </c>
      <c r="Y64" s="70" t="s">
        <v>109</v>
      </c>
      <c r="Z64" s="66" t="s">
        <v>109</v>
      </c>
      <c r="AA64" s="66" t="s">
        <v>109</v>
      </c>
      <c r="AB64" s="70" t="s">
        <v>109</v>
      </c>
      <c r="AC64" s="66" t="s">
        <v>109</v>
      </c>
      <c r="AD64" s="68" t="s">
        <v>109</v>
      </c>
      <c r="AE64" s="66" t="s">
        <v>109</v>
      </c>
      <c r="AF64" s="66" t="s">
        <v>109</v>
      </c>
      <c r="AG64" s="68" t="s">
        <v>109</v>
      </c>
      <c r="AH64" s="66" t="s">
        <v>109</v>
      </c>
      <c r="AI64" s="66" t="s">
        <v>109</v>
      </c>
      <c r="AJ64" s="66" t="s">
        <v>109</v>
      </c>
      <c r="AK64" s="66" t="s">
        <v>109</v>
      </c>
      <c r="AL64" s="66" t="s">
        <v>109</v>
      </c>
      <c r="AM64" s="66" t="s">
        <v>109</v>
      </c>
      <c r="AN64" s="66" t="s">
        <v>109</v>
      </c>
      <c r="AO64" s="66" t="s">
        <v>109</v>
      </c>
      <c r="AP64" s="66" t="s">
        <v>109</v>
      </c>
      <c r="AQ64" s="66" t="s">
        <v>109</v>
      </c>
      <c r="AR64" s="66" t="s">
        <v>109</v>
      </c>
      <c r="AS64" s="70">
        <f t="shared" si="62"/>
        <v>0.29999999999999999</v>
      </c>
      <c r="AT64" s="66" t="s">
        <v>109</v>
      </c>
      <c r="AU64" s="66" t="s">
        <v>109</v>
      </c>
      <c r="AV64" s="70">
        <f t="shared" si="63"/>
        <v>0.29999999999999999</v>
      </c>
      <c r="AW64" s="66" t="s">
        <v>109</v>
      </c>
      <c r="AX64" s="70">
        <f t="shared" si="35"/>
        <v>0.29999999999999999</v>
      </c>
      <c r="AY64" s="66" t="s">
        <v>109</v>
      </c>
      <c r="AZ64" s="66" t="s">
        <v>109</v>
      </c>
      <c r="BA64" s="70">
        <f t="shared" si="36"/>
        <v>0.29999999999999999</v>
      </c>
      <c r="BB64" s="66" t="s">
        <v>109</v>
      </c>
      <c r="BC64" s="66" t="s">
        <v>109</v>
      </c>
      <c r="BD64" s="66" t="s">
        <v>109</v>
      </c>
      <c r="BE64" s="66" t="s">
        <v>109</v>
      </c>
      <c r="BF64" s="66" t="s">
        <v>109</v>
      </c>
      <c r="BG64" s="66" t="s">
        <v>109</v>
      </c>
      <c r="BH64" s="66" t="s">
        <v>109</v>
      </c>
      <c r="BI64" s="66" t="s">
        <v>109</v>
      </c>
      <c r="BJ64" s="66" t="s">
        <v>109</v>
      </c>
      <c r="BK64" s="66" t="s">
        <v>109</v>
      </c>
      <c r="BL64" s="66" t="s">
        <v>109</v>
      </c>
      <c r="BM64" s="66" t="s">
        <v>109</v>
      </c>
      <c r="BN64" s="66" t="s">
        <v>109</v>
      </c>
      <c r="BO64" s="66" t="s">
        <v>109</v>
      </c>
      <c r="BP64" s="66" t="s">
        <v>109</v>
      </c>
      <c r="BQ64" s="66" t="s">
        <v>109</v>
      </c>
      <c r="BR64" s="66" t="s">
        <v>109</v>
      </c>
      <c r="BS64" s="66" t="s">
        <v>109</v>
      </c>
      <c r="BT64" s="66" t="s">
        <v>109</v>
      </c>
      <c r="BU64" s="66" t="s">
        <v>109</v>
      </c>
      <c r="BV64" s="66" t="s">
        <v>109</v>
      </c>
      <c r="BW64" s="66" t="s">
        <v>109</v>
      </c>
      <c r="BX64" s="66" t="s">
        <v>109</v>
      </c>
      <c r="BY64" s="66" t="s">
        <v>109</v>
      </c>
      <c r="BZ64" s="66" t="s">
        <v>109</v>
      </c>
      <c r="CA64" s="66" t="s">
        <v>109</v>
      </c>
      <c r="CB64" s="66" t="s">
        <v>109</v>
      </c>
      <c r="CC64" s="66" t="s">
        <v>109</v>
      </c>
      <c r="CD64" s="66" t="s">
        <v>109</v>
      </c>
      <c r="CE64" s="66" t="s">
        <v>109</v>
      </c>
      <c r="CF64" s="66" t="s">
        <v>109</v>
      </c>
      <c r="CG64" s="70">
        <f t="shared" si="64"/>
        <v>0.29999999999999999</v>
      </c>
      <c r="CH64" s="66" t="s">
        <v>109</v>
      </c>
      <c r="CI64" s="66" t="s">
        <v>109</v>
      </c>
      <c r="CJ64" s="68">
        <f t="shared" si="65"/>
        <v>0.29999999999999999</v>
      </c>
      <c r="CK64" s="66" t="s">
        <v>109</v>
      </c>
      <c r="CL64" s="68">
        <f t="shared" si="30"/>
        <v>0.29999999999999999</v>
      </c>
      <c r="CM64" s="66" t="s">
        <v>109</v>
      </c>
      <c r="CN64" s="66" t="s">
        <v>109</v>
      </c>
      <c r="CO64" s="68">
        <f t="shared" si="66"/>
        <v>0.29999999999999999</v>
      </c>
      <c r="CP64" s="66" t="s">
        <v>109</v>
      </c>
      <c r="CQ64" s="15" t="s">
        <v>109</v>
      </c>
    </row>
    <row r="65" ht="47.25">
      <c r="A65" s="63" t="s">
        <v>161</v>
      </c>
      <c r="B65" s="71" t="s">
        <v>195</v>
      </c>
      <c r="C65" s="72" t="s">
        <v>196</v>
      </c>
      <c r="D65" s="66" t="s">
        <v>168</v>
      </c>
      <c r="E65" s="67">
        <v>2022</v>
      </c>
      <c r="F65" s="67">
        <v>2022</v>
      </c>
      <c r="G65" s="67">
        <v>2022</v>
      </c>
      <c r="H65" s="70">
        <f t="shared" si="48"/>
        <v>0.29999999999999999</v>
      </c>
      <c r="I65" s="70">
        <f t="shared" si="60"/>
        <v>0.29999999999999999</v>
      </c>
      <c r="J65" s="69">
        <v>44896</v>
      </c>
      <c r="K65" s="68">
        <f>'Приложение 3-2022'!AV59</f>
        <v>0.29999999999999999</v>
      </c>
      <c r="L65" s="68">
        <f>'Приложение 3-2022'!AW59</f>
        <v>0.29999999999999999</v>
      </c>
      <c r="M65" s="69">
        <f t="shared" si="61"/>
        <v>44896</v>
      </c>
      <c r="N65" s="66" t="s">
        <v>109</v>
      </c>
      <c r="O65" s="70">
        <f>[11]Свод_2023!$K$12</f>
        <v>0.29999999999999999</v>
      </c>
      <c r="P65" s="66" t="s">
        <v>109</v>
      </c>
      <c r="Q65" s="66" t="s">
        <v>109</v>
      </c>
      <c r="R65" s="66" t="s">
        <v>109</v>
      </c>
      <c r="S65" s="66" t="s">
        <v>109</v>
      </c>
      <c r="T65" s="70">
        <f t="shared" si="23"/>
        <v>0.29999999999999999</v>
      </c>
      <c r="U65" s="70">
        <f t="shared" si="24"/>
        <v>0.29999999999999999</v>
      </c>
      <c r="V65" s="70" t="s">
        <v>109</v>
      </c>
      <c r="W65" s="70" t="s">
        <v>109</v>
      </c>
      <c r="X65" s="70" t="s">
        <v>109</v>
      </c>
      <c r="Y65" s="70" t="s">
        <v>109</v>
      </c>
      <c r="Z65" s="66" t="s">
        <v>109</v>
      </c>
      <c r="AA65" s="66" t="s">
        <v>109</v>
      </c>
      <c r="AB65" s="70" t="s">
        <v>109</v>
      </c>
      <c r="AC65" s="66" t="s">
        <v>109</v>
      </c>
      <c r="AD65" s="68" t="s">
        <v>109</v>
      </c>
      <c r="AE65" s="66" t="s">
        <v>109</v>
      </c>
      <c r="AF65" s="66" t="s">
        <v>109</v>
      </c>
      <c r="AG65" s="68" t="s">
        <v>109</v>
      </c>
      <c r="AH65" s="66" t="s">
        <v>109</v>
      </c>
      <c r="AI65" s="66" t="s">
        <v>109</v>
      </c>
      <c r="AJ65" s="66" t="s">
        <v>109</v>
      </c>
      <c r="AK65" s="66" t="s">
        <v>109</v>
      </c>
      <c r="AL65" s="66" t="s">
        <v>109</v>
      </c>
      <c r="AM65" s="66" t="s">
        <v>109</v>
      </c>
      <c r="AN65" s="66" t="s">
        <v>109</v>
      </c>
      <c r="AO65" s="66" t="s">
        <v>109</v>
      </c>
      <c r="AP65" s="66" t="s">
        <v>109</v>
      </c>
      <c r="AQ65" s="66" t="s">
        <v>109</v>
      </c>
      <c r="AR65" s="66" t="s">
        <v>109</v>
      </c>
      <c r="AS65" s="70">
        <f t="shared" si="62"/>
        <v>0.29999999999999999</v>
      </c>
      <c r="AT65" s="66" t="s">
        <v>109</v>
      </c>
      <c r="AU65" s="66" t="s">
        <v>109</v>
      </c>
      <c r="AV65" s="70">
        <f t="shared" si="63"/>
        <v>0.29999999999999999</v>
      </c>
      <c r="AW65" s="66" t="s">
        <v>109</v>
      </c>
      <c r="AX65" s="70">
        <f t="shared" si="35"/>
        <v>0.29999999999999999</v>
      </c>
      <c r="AY65" s="66" t="s">
        <v>109</v>
      </c>
      <c r="AZ65" s="66" t="s">
        <v>109</v>
      </c>
      <c r="BA65" s="70">
        <f t="shared" si="36"/>
        <v>0.29999999999999999</v>
      </c>
      <c r="BB65" s="66" t="s">
        <v>109</v>
      </c>
      <c r="BC65" s="66" t="s">
        <v>109</v>
      </c>
      <c r="BD65" s="66" t="s">
        <v>109</v>
      </c>
      <c r="BE65" s="66" t="s">
        <v>109</v>
      </c>
      <c r="BF65" s="66" t="s">
        <v>109</v>
      </c>
      <c r="BG65" s="66" t="s">
        <v>109</v>
      </c>
      <c r="BH65" s="66" t="s">
        <v>109</v>
      </c>
      <c r="BI65" s="66" t="s">
        <v>109</v>
      </c>
      <c r="BJ65" s="66" t="s">
        <v>109</v>
      </c>
      <c r="BK65" s="66" t="s">
        <v>109</v>
      </c>
      <c r="BL65" s="66" t="s">
        <v>109</v>
      </c>
      <c r="BM65" s="66" t="s">
        <v>109</v>
      </c>
      <c r="BN65" s="66" t="s">
        <v>109</v>
      </c>
      <c r="BO65" s="66" t="s">
        <v>109</v>
      </c>
      <c r="BP65" s="66" t="s">
        <v>109</v>
      </c>
      <c r="BQ65" s="66" t="s">
        <v>109</v>
      </c>
      <c r="BR65" s="66" t="s">
        <v>109</v>
      </c>
      <c r="BS65" s="66" t="s">
        <v>109</v>
      </c>
      <c r="BT65" s="66" t="s">
        <v>109</v>
      </c>
      <c r="BU65" s="66" t="s">
        <v>109</v>
      </c>
      <c r="BV65" s="66" t="s">
        <v>109</v>
      </c>
      <c r="BW65" s="66" t="s">
        <v>109</v>
      </c>
      <c r="BX65" s="66" t="s">
        <v>109</v>
      </c>
      <c r="BY65" s="66" t="s">
        <v>109</v>
      </c>
      <c r="BZ65" s="66" t="s">
        <v>109</v>
      </c>
      <c r="CA65" s="66" t="s">
        <v>109</v>
      </c>
      <c r="CB65" s="66" t="s">
        <v>109</v>
      </c>
      <c r="CC65" s="66" t="s">
        <v>109</v>
      </c>
      <c r="CD65" s="66" t="s">
        <v>109</v>
      </c>
      <c r="CE65" s="66" t="s">
        <v>109</v>
      </c>
      <c r="CF65" s="66" t="s">
        <v>109</v>
      </c>
      <c r="CG65" s="70">
        <f t="shared" si="64"/>
        <v>0.29999999999999999</v>
      </c>
      <c r="CH65" s="66" t="s">
        <v>109</v>
      </c>
      <c r="CI65" s="66" t="s">
        <v>109</v>
      </c>
      <c r="CJ65" s="68">
        <f t="shared" si="65"/>
        <v>0.29999999999999999</v>
      </c>
      <c r="CK65" s="66" t="s">
        <v>109</v>
      </c>
      <c r="CL65" s="68">
        <f t="shared" si="30"/>
        <v>0.29999999999999999</v>
      </c>
      <c r="CM65" s="66" t="s">
        <v>109</v>
      </c>
      <c r="CN65" s="66" t="s">
        <v>109</v>
      </c>
      <c r="CO65" s="68">
        <f t="shared" si="66"/>
        <v>0.29999999999999999</v>
      </c>
      <c r="CP65" s="66" t="s">
        <v>109</v>
      </c>
      <c r="CQ65" s="15" t="s">
        <v>109</v>
      </c>
    </row>
    <row r="66" ht="84" customHeight="1">
      <c r="A66" s="63" t="s">
        <v>161</v>
      </c>
      <c r="B66" s="64" t="s">
        <v>197</v>
      </c>
      <c r="C66" s="72" t="str">
        <f>[12]Свод_2024!$C$22</f>
        <v>Н_НСК/ИП/26</v>
      </c>
      <c r="D66" s="66" t="s">
        <v>168</v>
      </c>
      <c r="E66" s="67">
        <v>2025</v>
      </c>
      <c r="F66" s="67" t="s">
        <v>109</v>
      </c>
      <c r="G66" s="67">
        <v>2025</v>
      </c>
      <c r="H66" s="70" t="s">
        <v>109</v>
      </c>
      <c r="I66" s="70" t="s">
        <v>109</v>
      </c>
      <c r="J66" s="66" t="s">
        <v>109</v>
      </c>
      <c r="K66" s="68">
        <v>8.8096399999999999</v>
      </c>
      <c r="L66" s="68">
        <f t="shared" ref="L66:L71" si="67">K66</f>
        <v>8.8096399999999999</v>
      </c>
      <c r="M66" s="69">
        <v>45413</v>
      </c>
      <c r="N66" s="66" t="s">
        <v>109</v>
      </c>
      <c r="O66" s="70" t="s">
        <v>109</v>
      </c>
      <c r="P66" s="66" t="s">
        <v>109</v>
      </c>
      <c r="Q66" s="66" t="s">
        <v>109</v>
      </c>
      <c r="R66" s="66" t="s">
        <v>109</v>
      </c>
      <c r="S66" s="66" t="s">
        <v>109</v>
      </c>
      <c r="T66" s="70" t="s">
        <v>109</v>
      </c>
      <c r="U66" s="70">
        <f t="shared" si="24"/>
        <v>8.8096399999999999</v>
      </c>
      <c r="V66" s="70" t="s">
        <v>109</v>
      </c>
      <c r="W66" s="70" t="s">
        <v>109</v>
      </c>
      <c r="X66" s="70">
        <f t="shared" ref="X66:X71" si="68">K66</f>
        <v>8.8096399999999999</v>
      </c>
      <c r="Y66" s="70" t="s">
        <v>109</v>
      </c>
      <c r="Z66" s="66" t="s">
        <v>109</v>
      </c>
      <c r="AA66" s="66" t="s">
        <v>109</v>
      </c>
      <c r="AB66" s="70" t="s">
        <v>109</v>
      </c>
      <c r="AC66" s="66" t="s">
        <v>109</v>
      </c>
      <c r="AD66" s="68" t="s">
        <v>109</v>
      </c>
      <c r="AE66" s="66" t="s">
        <v>109</v>
      </c>
      <c r="AF66" s="66" t="s">
        <v>109</v>
      </c>
      <c r="AG66" s="68" t="s">
        <v>109</v>
      </c>
      <c r="AH66" s="66" t="s">
        <v>109</v>
      </c>
      <c r="AI66" s="66" t="s">
        <v>109</v>
      </c>
      <c r="AJ66" s="66" t="s">
        <v>109</v>
      </c>
      <c r="AK66" s="66" t="s">
        <v>109</v>
      </c>
      <c r="AL66" s="66" t="s">
        <v>109</v>
      </c>
      <c r="AM66" s="66" t="s">
        <v>109</v>
      </c>
      <c r="AN66" s="66" t="s">
        <v>109</v>
      </c>
      <c r="AO66" s="66" t="s">
        <v>109</v>
      </c>
      <c r="AP66" s="66" t="s">
        <v>109</v>
      </c>
      <c r="AQ66" s="66" t="s">
        <v>109</v>
      </c>
      <c r="AR66" s="66" t="s">
        <v>109</v>
      </c>
      <c r="AS66" s="70" t="s">
        <v>109</v>
      </c>
      <c r="AT66" s="66" t="s">
        <v>109</v>
      </c>
      <c r="AU66" s="66" t="s">
        <v>109</v>
      </c>
      <c r="AV66" s="70" t="s">
        <v>109</v>
      </c>
      <c r="AW66" s="66" t="s">
        <v>109</v>
      </c>
      <c r="AX66" s="70" t="s">
        <v>109</v>
      </c>
      <c r="AY66" s="66" t="s">
        <v>109</v>
      </c>
      <c r="AZ66" s="66" t="s">
        <v>109</v>
      </c>
      <c r="BA66" s="70" t="s">
        <v>109</v>
      </c>
      <c r="BB66" s="66" t="s">
        <v>109</v>
      </c>
      <c r="BC66" s="66" t="s">
        <v>109</v>
      </c>
      <c r="BD66" s="66" t="s">
        <v>109</v>
      </c>
      <c r="BE66" s="66" t="s">
        <v>109</v>
      </c>
      <c r="BF66" s="66" t="s">
        <v>109</v>
      </c>
      <c r="BG66" s="66" t="s">
        <v>109</v>
      </c>
      <c r="BH66" s="66" t="s">
        <v>109</v>
      </c>
      <c r="BI66" s="66" t="s">
        <v>109</v>
      </c>
      <c r="BJ66" s="66" t="s">
        <v>109</v>
      </c>
      <c r="BK66" s="66" t="s">
        <v>109</v>
      </c>
      <c r="BL66" s="66" t="s">
        <v>109</v>
      </c>
      <c r="BM66" s="66" t="s">
        <v>109</v>
      </c>
      <c r="BN66" s="66" t="s">
        <v>109</v>
      </c>
      <c r="BO66" s="66" t="s">
        <v>109</v>
      </c>
      <c r="BP66" s="66" t="s">
        <v>109</v>
      </c>
      <c r="BQ66" s="66" t="s">
        <v>109</v>
      </c>
      <c r="BR66" s="66" t="s">
        <v>109</v>
      </c>
      <c r="BS66" s="66" t="s">
        <v>109</v>
      </c>
      <c r="BT66" s="66" t="s">
        <v>109</v>
      </c>
      <c r="BU66" s="66" t="s">
        <v>109</v>
      </c>
      <c r="BV66" s="66" t="s">
        <v>109</v>
      </c>
      <c r="BW66" s="66" t="s">
        <v>109</v>
      </c>
      <c r="BX66" s="66" t="s">
        <v>109</v>
      </c>
      <c r="BY66" s="66" t="s">
        <v>109</v>
      </c>
      <c r="BZ66" s="66" t="s">
        <v>109</v>
      </c>
      <c r="CA66" s="66" t="s">
        <v>109</v>
      </c>
      <c r="CB66" s="70">
        <f t="shared" ref="CB66:CB71" si="69">K66</f>
        <v>8.8096399999999999</v>
      </c>
      <c r="CC66" s="66" t="s">
        <v>109</v>
      </c>
      <c r="CD66" s="66" t="s">
        <v>109</v>
      </c>
      <c r="CE66" s="70">
        <f t="shared" si="39"/>
        <v>8.8096399999999999</v>
      </c>
      <c r="CF66" s="66" t="s">
        <v>109</v>
      </c>
      <c r="CG66" s="70" t="s">
        <v>109</v>
      </c>
      <c r="CH66" s="66" t="s">
        <v>109</v>
      </c>
      <c r="CI66" s="66" t="s">
        <v>109</v>
      </c>
      <c r="CJ66" s="70" t="s">
        <v>109</v>
      </c>
      <c r="CK66" s="66" t="s">
        <v>109</v>
      </c>
      <c r="CL66" s="68">
        <f t="shared" ref="CL66:CL71" si="70">CB66</f>
        <v>8.8096399999999999</v>
      </c>
      <c r="CM66" s="66" t="s">
        <v>109</v>
      </c>
      <c r="CN66" s="66" t="s">
        <v>109</v>
      </c>
      <c r="CO66" s="68">
        <f t="shared" ref="CO66:CO71" si="71">CL66</f>
        <v>8.8096399999999999</v>
      </c>
      <c r="CP66" s="66" t="s">
        <v>109</v>
      </c>
      <c r="CQ66" s="15" t="s">
        <v>109</v>
      </c>
    </row>
    <row r="67" ht="47.25">
      <c r="A67" s="63" t="s">
        <v>161</v>
      </c>
      <c r="B67" s="71" t="s">
        <v>198</v>
      </c>
      <c r="C67" s="72" t="s">
        <v>199</v>
      </c>
      <c r="D67" s="66" t="s">
        <v>168</v>
      </c>
      <c r="E67" s="67">
        <v>2025</v>
      </c>
      <c r="F67" s="67" t="s">
        <v>109</v>
      </c>
      <c r="G67" s="67">
        <v>2025</v>
      </c>
      <c r="H67" s="70" t="s">
        <v>109</v>
      </c>
      <c r="I67" s="70" t="s">
        <v>109</v>
      </c>
      <c r="J67" s="66" t="s">
        <v>109</v>
      </c>
      <c r="K67" s="68">
        <v>1.36641663</v>
      </c>
      <c r="L67" s="68">
        <f t="shared" si="67"/>
        <v>1.36641663</v>
      </c>
      <c r="M67" s="69">
        <v>45413</v>
      </c>
      <c r="N67" s="66" t="s">
        <v>109</v>
      </c>
      <c r="O67" s="70" t="s">
        <v>109</v>
      </c>
      <c r="P67" s="66" t="s">
        <v>109</v>
      </c>
      <c r="Q67" s="66" t="s">
        <v>109</v>
      </c>
      <c r="R67" s="66" t="s">
        <v>109</v>
      </c>
      <c r="S67" s="66" t="s">
        <v>109</v>
      </c>
      <c r="T67" s="70" t="s">
        <v>109</v>
      </c>
      <c r="U67" s="70">
        <f t="shared" si="24"/>
        <v>1.36641663</v>
      </c>
      <c r="V67" s="70" t="s">
        <v>109</v>
      </c>
      <c r="W67" s="70" t="s">
        <v>109</v>
      </c>
      <c r="X67" s="70">
        <f t="shared" si="68"/>
        <v>1.36641663</v>
      </c>
      <c r="Y67" s="70" t="s">
        <v>109</v>
      </c>
      <c r="Z67" s="66" t="s">
        <v>109</v>
      </c>
      <c r="AA67" s="66" t="s">
        <v>109</v>
      </c>
      <c r="AB67" s="70" t="s">
        <v>109</v>
      </c>
      <c r="AC67" s="66" t="s">
        <v>109</v>
      </c>
      <c r="AD67" s="68" t="s">
        <v>109</v>
      </c>
      <c r="AE67" s="66" t="s">
        <v>109</v>
      </c>
      <c r="AF67" s="66" t="s">
        <v>109</v>
      </c>
      <c r="AG67" s="68" t="s">
        <v>109</v>
      </c>
      <c r="AH67" s="66" t="s">
        <v>109</v>
      </c>
      <c r="AI67" s="66" t="s">
        <v>109</v>
      </c>
      <c r="AJ67" s="66" t="s">
        <v>109</v>
      </c>
      <c r="AK67" s="66" t="s">
        <v>109</v>
      </c>
      <c r="AL67" s="66" t="s">
        <v>109</v>
      </c>
      <c r="AM67" s="66" t="s">
        <v>109</v>
      </c>
      <c r="AN67" s="66" t="s">
        <v>109</v>
      </c>
      <c r="AO67" s="66" t="s">
        <v>109</v>
      </c>
      <c r="AP67" s="66" t="s">
        <v>109</v>
      </c>
      <c r="AQ67" s="66" t="s">
        <v>109</v>
      </c>
      <c r="AR67" s="66" t="s">
        <v>109</v>
      </c>
      <c r="AS67" s="70" t="s">
        <v>109</v>
      </c>
      <c r="AT67" s="66" t="s">
        <v>109</v>
      </c>
      <c r="AU67" s="66" t="s">
        <v>109</v>
      </c>
      <c r="AV67" s="70" t="s">
        <v>109</v>
      </c>
      <c r="AW67" s="66" t="s">
        <v>109</v>
      </c>
      <c r="AX67" s="70" t="s">
        <v>109</v>
      </c>
      <c r="AY67" s="66" t="s">
        <v>109</v>
      </c>
      <c r="AZ67" s="66" t="s">
        <v>109</v>
      </c>
      <c r="BA67" s="70" t="s">
        <v>109</v>
      </c>
      <c r="BB67" s="66" t="s">
        <v>109</v>
      </c>
      <c r="BC67" s="66" t="s">
        <v>109</v>
      </c>
      <c r="BD67" s="66" t="s">
        <v>109</v>
      </c>
      <c r="BE67" s="66" t="s">
        <v>109</v>
      </c>
      <c r="BF67" s="66" t="s">
        <v>109</v>
      </c>
      <c r="BG67" s="66" t="s">
        <v>109</v>
      </c>
      <c r="BH67" s="66" t="s">
        <v>109</v>
      </c>
      <c r="BI67" s="66" t="s">
        <v>109</v>
      </c>
      <c r="BJ67" s="66" t="s">
        <v>109</v>
      </c>
      <c r="BK67" s="66" t="s">
        <v>109</v>
      </c>
      <c r="BL67" s="66" t="s">
        <v>109</v>
      </c>
      <c r="BM67" s="66" t="s">
        <v>109</v>
      </c>
      <c r="BN67" s="66" t="s">
        <v>109</v>
      </c>
      <c r="BO67" s="66" t="s">
        <v>109</v>
      </c>
      <c r="BP67" s="66" t="s">
        <v>109</v>
      </c>
      <c r="BQ67" s="66" t="s">
        <v>109</v>
      </c>
      <c r="BR67" s="66" t="s">
        <v>109</v>
      </c>
      <c r="BS67" s="66" t="s">
        <v>109</v>
      </c>
      <c r="BT67" s="66" t="s">
        <v>109</v>
      </c>
      <c r="BU67" s="66" t="s">
        <v>109</v>
      </c>
      <c r="BV67" s="66" t="s">
        <v>109</v>
      </c>
      <c r="BW67" s="66" t="s">
        <v>109</v>
      </c>
      <c r="BX67" s="66" t="s">
        <v>109</v>
      </c>
      <c r="BY67" s="66" t="s">
        <v>109</v>
      </c>
      <c r="BZ67" s="66" t="s">
        <v>109</v>
      </c>
      <c r="CA67" s="66" t="s">
        <v>109</v>
      </c>
      <c r="CB67" s="70">
        <f t="shared" si="69"/>
        <v>1.36641663</v>
      </c>
      <c r="CC67" s="66" t="s">
        <v>109</v>
      </c>
      <c r="CD67" s="66" t="s">
        <v>109</v>
      </c>
      <c r="CE67" s="70">
        <f t="shared" si="39"/>
        <v>1.36641663</v>
      </c>
      <c r="CF67" s="66" t="s">
        <v>109</v>
      </c>
      <c r="CG67" s="70" t="s">
        <v>109</v>
      </c>
      <c r="CH67" s="66" t="s">
        <v>109</v>
      </c>
      <c r="CI67" s="66" t="s">
        <v>109</v>
      </c>
      <c r="CJ67" s="70" t="s">
        <v>109</v>
      </c>
      <c r="CK67" s="66" t="s">
        <v>109</v>
      </c>
      <c r="CL67" s="68">
        <f t="shared" si="70"/>
        <v>1.36641663</v>
      </c>
      <c r="CM67" s="66" t="s">
        <v>109</v>
      </c>
      <c r="CN67" s="66" t="s">
        <v>109</v>
      </c>
      <c r="CO67" s="68">
        <f t="shared" si="71"/>
        <v>1.36641663</v>
      </c>
      <c r="CP67" s="66" t="s">
        <v>109</v>
      </c>
      <c r="CQ67" s="15" t="s">
        <v>109</v>
      </c>
    </row>
    <row r="68" ht="63">
      <c r="A68" s="63" t="s">
        <v>161</v>
      </c>
      <c r="B68" s="71" t="s">
        <v>200</v>
      </c>
      <c r="C68" s="72" t="s">
        <v>201</v>
      </c>
      <c r="D68" s="66" t="s">
        <v>168</v>
      </c>
      <c r="E68" s="67">
        <v>2025</v>
      </c>
      <c r="F68" s="67" t="s">
        <v>109</v>
      </c>
      <c r="G68" s="67">
        <v>2025</v>
      </c>
      <c r="H68" s="70" t="s">
        <v>109</v>
      </c>
      <c r="I68" s="70" t="s">
        <v>109</v>
      </c>
      <c r="J68" s="66" t="s">
        <v>109</v>
      </c>
      <c r="K68" s="68">
        <v>0.74290434999999999</v>
      </c>
      <c r="L68" s="68">
        <f t="shared" si="67"/>
        <v>0.74290434999999999</v>
      </c>
      <c r="M68" s="69">
        <v>45413</v>
      </c>
      <c r="N68" s="66" t="s">
        <v>109</v>
      </c>
      <c r="O68" s="70" t="s">
        <v>109</v>
      </c>
      <c r="P68" s="66" t="s">
        <v>109</v>
      </c>
      <c r="Q68" s="66" t="s">
        <v>109</v>
      </c>
      <c r="R68" s="66" t="s">
        <v>109</v>
      </c>
      <c r="S68" s="66" t="s">
        <v>109</v>
      </c>
      <c r="T68" s="70" t="s">
        <v>109</v>
      </c>
      <c r="U68" s="70">
        <f t="shared" si="24"/>
        <v>0.74290434999999999</v>
      </c>
      <c r="V68" s="70" t="s">
        <v>109</v>
      </c>
      <c r="W68" s="70" t="s">
        <v>109</v>
      </c>
      <c r="X68" s="70">
        <f t="shared" si="68"/>
        <v>0.74290434999999999</v>
      </c>
      <c r="Y68" s="70" t="s">
        <v>109</v>
      </c>
      <c r="Z68" s="66" t="s">
        <v>109</v>
      </c>
      <c r="AA68" s="66" t="s">
        <v>109</v>
      </c>
      <c r="AB68" s="70" t="s">
        <v>109</v>
      </c>
      <c r="AC68" s="66" t="s">
        <v>109</v>
      </c>
      <c r="AD68" s="68" t="s">
        <v>109</v>
      </c>
      <c r="AE68" s="66" t="s">
        <v>109</v>
      </c>
      <c r="AF68" s="66" t="s">
        <v>109</v>
      </c>
      <c r="AG68" s="68" t="s">
        <v>109</v>
      </c>
      <c r="AH68" s="66" t="s">
        <v>109</v>
      </c>
      <c r="AI68" s="66" t="s">
        <v>109</v>
      </c>
      <c r="AJ68" s="66" t="s">
        <v>109</v>
      </c>
      <c r="AK68" s="66" t="s">
        <v>109</v>
      </c>
      <c r="AL68" s="66" t="s">
        <v>109</v>
      </c>
      <c r="AM68" s="66" t="s">
        <v>109</v>
      </c>
      <c r="AN68" s="66" t="s">
        <v>109</v>
      </c>
      <c r="AO68" s="66" t="s">
        <v>109</v>
      </c>
      <c r="AP68" s="66" t="s">
        <v>109</v>
      </c>
      <c r="AQ68" s="66" t="s">
        <v>109</v>
      </c>
      <c r="AR68" s="66" t="s">
        <v>109</v>
      </c>
      <c r="AS68" s="70" t="s">
        <v>109</v>
      </c>
      <c r="AT68" s="66" t="s">
        <v>109</v>
      </c>
      <c r="AU68" s="66" t="s">
        <v>109</v>
      </c>
      <c r="AV68" s="70" t="s">
        <v>109</v>
      </c>
      <c r="AW68" s="66" t="s">
        <v>109</v>
      </c>
      <c r="AX68" s="70" t="s">
        <v>109</v>
      </c>
      <c r="AY68" s="66" t="s">
        <v>109</v>
      </c>
      <c r="AZ68" s="66" t="s">
        <v>109</v>
      </c>
      <c r="BA68" s="70" t="s">
        <v>109</v>
      </c>
      <c r="BB68" s="66" t="s">
        <v>109</v>
      </c>
      <c r="BC68" s="66" t="s">
        <v>109</v>
      </c>
      <c r="BD68" s="66" t="s">
        <v>109</v>
      </c>
      <c r="BE68" s="66" t="s">
        <v>109</v>
      </c>
      <c r="BF68" s="66" t="s">
        <v>109</v>
      </c>
      <c r="BG68" s="66" t="s">
        <v>109</v>
      </c>
      <c r="BH68" s="66" t="s">
        <v>109</v>
      </c>
      <c r="BI68" s="66" t="s">
        <v>109</v>
      </c>
      <c r="BJ68" s="66" t="s">
        <v>109</v>
      </c>
      <c r="BK68" s="66" t="s">
        <v>109</v>
      </c>
      <c r="BL68" s="66" t="s">
        <v>109</v>
      </c>
      <c r="BM68" s="66" t="s">
        <v>109</v>
      </c>
      <c r="BN68" s="66" t="s">
        <v>109</v>
      </c>
      <c r="BO68" s="66" t="s">
        <v>109</v>
      </c>
      <c r="BP68" s="66" t="s">
        <v>109</v>
      </c>
      <c r="BQ68" s="66" t="s">
        <v>109</v>
      </c>
      <c r="BR68" s="66" t="s">
        <v>109</v>
      </c>
      <c r="BS68" s="66" t="s">
        <v>109</v>
      </c>
      <c r="BT68" s="66" t="s">
        <v>109</v>
      </c>
      <c r="BU68" s="66" t="s">
        <v>109</v>
      </c>
      <c r="BV68" s="66" t="s">
        <v>109</v>
      </c>
      <c r="BW68" s="66" t="s">
        <v>109</v>
      </c>
      <c r="BX68" s="66" t="s">
        <v>109</v>
      </c>
      <c r="BY68" s="66" t="s">
        <v>109</v>
      </c>
      <c r="BZ68" s="66" t="s">
        <v>109</v>
      </c>
      <c r="CA68" s="66" t="s">
        <v>109</v>
      </c>
      <c r="CB68" s="70">
        <f t="shared" si="69"/>
        <v>0.74290434999999999</v>
      </c>
      <c r="CC68" s="66" t="s">
        <v>109</v>
      </c>
      <c r="CD68" s="66" t="s">
        <v>109</v>
      </c>
      <c r="CE68" s="70">
        <f t="shared" si="39"/>
        <v>0.74290434999999999</v>
      </c>
      <c r="CF68" s="66" t="s">
        <v>109</v>
      </c>
      <c r="CG68" s="70" t="s">
        <v>109</v>
      </c>
      <c r="CH68" s="66" t="s">
        <v>109</v>
      </c>
      <c r="CI68" s="66" t="s">
        <v>109</v>
      </c>
      <c r="CJ68" s="70" t="s">
        <v>109</v>
      </c>
      <c r="CK68" s="66" t="s">
        <v>109</v>
      </c>
      <c r="CL68" s="68">
        <f t="shared" si="70"/>
        <v>0.74290434999999999</v>
      </c>
      <c r="CM68" s="66" t="s">
        <v>109</v>
      </c>
      <c r="CN68" s="66" t="s">
        <v>109</v>
      </c>
      <c r="CO68" s="68">
        <f t="shared" si="71"/>
        <v>0.74290434999999999</v>
      </c>
      <c r="CP68" s="66" t="s">
        <v>109</v>
      </c>
      <c r="CQ68" s="15" t="s">
        <v>109</v>
      </c>
    </row>
    <row r="69" ht="47.25">
      <c r="A69" s="63" t="s">
        <v>161</v>
      </c>
      <c r="B69" s="71" t="s">
        <v>202</v>
      </c>
      <c r="C69" s="72" t="str">
        <f>[12]Свод_2024!$C$25</f>
        <v>Н_НСК/ИП/29</v>
      </c>
      <c r="D69" s="66" t="s">
        <v>168</v>
      </c>
      <c r="E69" s="67">
        <v>2025</v>
      </c>
      <c r="F69" s="67" t="s">
        <v>109</v>
      </c>
      <c r="G69" s="67">
        <v>2025</v>
      </c>
      <c r="H69" s="70" t="s">
        <v>109</v>
      </c>
      <c r="I69" s="70" t="s">
        <v>109</v>
      </c>
      <c r="J69" s="66" t="s">
        <v>109</v>
      </c>
      <c r="K69" s="68">
        <v>0.41139807</v>
      </c>
      <c r="L69" s="68">
        <f t="shared" si="67"/>
        <v>0.41139807</v>
      </c>
      <c r="M69" s="69">
        <v>45413</v>
      </c>
      <c r="N69" s="66" t="s">
        <v>109</v>
      </c>
      <c r="O69" s="70" t="s">
        <v>109</v>
      </c>
      <c r="P69" s="66" t="s">
        <v>109</v>
      </c>
      <c r="Q69" s="66" t="s">
        <v>109</v>
      </c>
      <c r="R69" s="66" t="s">
        <v>109</v>
      </c>
      <c r="S69" s="66" t="s">
        <v>109</v>
      </c>
      <c r="T69" s="70" t="s">
        <v>109</v>
      </c>
      <c r="U69" s="70">
        <f t="shared" si="24"/>
        <v>0.41139807</v>
      </c>
      <c r="V69" s="70" t="s">
        <v>109</v>
      </c>
      <c r="W69" s="70" t="s">
        <v>109</v>
      </c>
      <c r="X69" s="70">
        <f t="shared" si="68"/>
        <v>0.41139807</v>
      </c>
      <c r="Y69" s="70" t="s">
        <v>109</v>
      </c>
      <c r="Z69" s="66" t="s">
        <v>109</v>
      </c>
      <c r="AA69" s="66" t="s">
        <v>109</v>
      </c>
      <c r="AB69" s="70" t="s">
        <v>109</v>
      </c>
      <c r="AC69" s="66" t="s">
        <v>109</v>
      </c>
      <c r="AD69" s="68" t="s">
        <v>109</v>
      </c>
      <c r="AE69" s="66" t="s">
        <v>109</v>
      </c>
      <c r="AF69" s="66" t="s">
        <v>109</v>
      </c>
      <c r="AG69" s="68" t="s">
        <v>109</v>
      </c>
      <c r="AH69" s="66" t="s">
        <v>109</v>
      </c>
      <c r="AI69" s="66" t="s">
        <v>109</v>
      </c>
      <c r="AJ69" s="66" t="s">
        <v>109</v>
      </c>
      <c r="AK69" s="66" t="s">
        <v>109</v>
      </c>
      <c r="AL69" s="66" t="s">
        <v>109</v>
      </c>
      <c r="AM69" s="66" t="s">
        <v>109</v>
      </c>
      <c r="AN69" s="66" t="s">
        <v>109</v>
      </c>
      <c r="AO69" s="66" t="s">
        <v>109</v>
      </c>
      <c r="AP69" s="66" t="s">
        <v>109</v>
      </c>
      <c r="AQ69" s="66" t="s">
        <v>109</v>
      </c>
      <c r="AR69" s="66" t="s">
        <v>109</v>
      </c>
      <c r="AS69" s="70" t="s">
        <v>109</v>
      </c>
      <c r="AT69" s="66" t="s">
        <v>109</v>
      </c>
      <c r="AU69" s="66" t="s">
        <v>109</v>
      </c>
      <c r="AV69" s="70" t="s">
        <v>109</v>
      </c>
      <c r="AW69" s="66" t="s">
        <v>109</v>
      </c>
      <c r="AX69" s="70" t="s">
        <v>109</v>
      </c>
      <c r="AY69" s="66" t="s">
        <v>109</v>
      </c>
      <c r="AZ69" s="66" t="s">
        <v>109</v>
      </c>
      <c r="BA69" s="70" t="s">
        <v>109</v>
      </c>
      <c r="BB69" s="66" t="s">
        <v>109</v>
      </c>
      <c r="BC69" s="66" t="s">
        <v>109</v>
      </c>
      <c r="BD69" s="66" t="s">
        <v>109</v>
      </c>
      <c r="BE69" s="66" t="s">
        <v>109</v>
      </c>
      <c r="BF69" s="66" t="s">
        <v>109</v>
      </c>
      <c r="BG69" s="66" t="s">
        <v>109</v>
      </c>
      <c r="BH69" s="66" t="s">
        <v>109</v>
      </c>
      <c r="BI69" s="66" t="s">
        <v>109</v>
      </c>
      <c r="BJ69" s="66" t="s">
        <v>109</v>
      </c>
      <c r="BK69" s="66" t="s">
        <v>109</v>
      </c>
      <c r="BL69" s="66" t="s">
        <v>109</v>
      </c>
      <c r="BM69" s="66" t="s">
        <v>109</v>
      </c>
      <c r="BN69" s="66" t="s">
        <v>109</v>
      </c>
      <c r="BO69" s="66" t="s">
        <v>109</v>
      </c>
      <c r="BP69" s="66" t="s">
        <v>109</v>
      </c>
      <c r="BQ69" s="66" t="s">
        <v>109</v>
      </c>
      <c r="BR69" s="66" t="s">
        <v>109</v>
      </c>
      <c r="BS69" s="66" t="s">
        <v>109</v>
      </c>
      <c r="BT69" s="66" t="s">
        <v>109</v>
      </c>
      <c r="BU69" s="66" t="s">
        <v>109</v>
      </c>
      <c r="BV69" s="66" t="s">
        <v>109</v>
      </c>
      <c r="BW69" s="66" t="s">
        <v>109</v>
      </c>
      <c r="BX69" s="66" t="s">
        <v>109</v>
      </c>
      <c r="BY69" s="66" t="s">
        <v>109</v>
      </c>
      <c r="BZ69" s="66" t="s">
        <v>109</v>
      </c>
      <c r="CA69" s="66" t="s">
        <v>109</v>
      </c>
      <c r="CB69" s="70">
        <f t="shared" si="69"/>
        <v>0.41139807</v>
      </c>
      <c r="CC69" s="66" t="s">
        <v>109</v>
      </c>
      <c r="CD69" s="66" t="s">
        <v>109</v>
      </c>
      <c r="CE69" s="70">
        <f t="shared" si="39"/>
        <v>0.41139807</v>
      </c>
      <c r="CF69" s="66" t="s">
        <v>109</v>
      </c>
      <c r="CG69" s="70" t="s">
        <v>109</v>
      </c>
      <c r="CH69" s="66" t="s">
        <v>109</v>
      </c>
      <c r="CI69" s="66" t="s">
        <v>109</v>
      </c>
      <c r="CJ69" s="70" t="s">
        <v>109</v>
      </c>
      <c r="CK69" s="66" t="s">
        <v>109</v>
      </c>
      <c r="CL69" s="68">
        <f t="shared" si="70"/>
        <v>0.41139807</v>
      </c>
      <c r="CM69" s="66" t="s">
        <v>109</v>
      </c>
      <c r="CN69" s="66" t="s">
        <v>109</v>
      </c>
      <c r="CO69" s="68">
        <f t="shared" si="71"/>
        <v>0.41139807</v>
      </c>
      <c r="CP69" s="66" t="s">
        <v>109</v>
      </c>
      <c r="CQ69" s="15" t="s">
        <v>109</v>
      </c>
    </row>
    <row r="70" ht="78.75">
      <c r="A70" s="63" t="s">
        <v>161</v>
      </c>
      <c r="B70" s="71" t="s">
        <v>203</v>
      </c>
      <c r="C70" s="72" t="str">
        <f>[12]Свод_2024!$C$27</f>
        <v>Н_НСК/ИП/31</v>
      </c>
      <c r="D70" s="66" t="s">
        <v>168</v>
      </c>
      <c r="E70" s="67">
        <v>2025</v>
      </c>
      <c r="F70" s="67" t="s">
        <v>109</v>
      </c>
      <c r="G70" s="67">
        <v>2025</v>
      </c>
      <c r="H70" s="70" t="s">
        <v>109</v>
      </c>
      <c r="I70" s="70" t="s">
        <v>109</v>
      </c>
      <c r="J70" s="66" t="s">
        <v>109</v>
      </c>
      <c r="K70" s="68">
        <v>3.4456990300000001</v>
      </c>
      <c r="L70" s="68">
        <f t="shared" si="67"/>
        <v>3.4456990300000001</v>
      </c>
      <c r="M70" s="69">
        <v>45413</v>
      </c>
      <c r="N70" s="66" t="s">
        <v>109</v>
      </c>
      <c r="O70" s="70" t="s">
        <v>109</v>
      </c>
      <c r="P70" s="66" t="s">
        <v>109</v>
      </c>
      <c r="Q70" s="66" t="s">
        <v>109</v>
      </c>
      <c r="R70" s="66" t="s">
        <v>109</v>
      </c>
      <c r="S70" s="66" t="s">
        <v>109</v>
      </c>
      <c r="T70" s="70" t="s">
        <v>109</v>
      </c>
      <c r="U70" s="70">
        <f t="shared" si="24"/>
        <v>3.4456990300000001</v>
      </c>
      <c r="V70" s="70" t="s">
        <v>109</v>
      </c>
      <c r="W70" s="70" t="s">
        <v>109</v>
      </c>
      <c r="X70" s="70">
        <f t="shared" si="68"/>
        <v>3.4456990300000001</v>
      </c>
      <c r="Y70" s="70" t="s">
        <v>109</v>
      </c>
      <c r="Z70" s="66" t="s">
        <v>109</v>
      </c>
      <c r="AA70" s="66" t="s">
        <v>109</v>
      </c>
      <c r="AB70" s="70" t="s">
        <v>109</v>
      </c>
      <c r="AC70" s="66" t="s">
        <v>109</v>
      </c>
      <c r="AD70" s="68" t="s">
        <v>109</v>
      </c>
      <c r="AE70" s="66" t="s">
        <v>109</v>
      </c>
      <c r="AF70" s="66" t="s">
        <v>109</v>
      </c>
      <c r="AG70" s="68" t="s">
        <v>109</v>
      </c>
      <c r="AH70" s="66" t="s">
        <v>109</v>
      </c>
      <c r="AI70" s="66" t="s">
        <v>109</v>
      </c>
      <c r="AJ70" s="66" t="s">
        <v>109</v>
      </c>
      <c r="AK70" s="66" t="s">
        <v>109</v>
      </c>
      <c r="AL70" s="66" t="s">
        <v>109</v>
      </c>
      <c r="AM70" s="66" t="s">
        <v>109</v>
      </c>
      <c r="AN70" s="66" t="s">
        <v>109</v>
      </c>
      <c r="AO70" s="66" t="s">
        <v>109</v>
      </c>
      <c r="AP70" s="66" t="s">
        <v>109</v>
      </c>
      <c r="AQ70" s="66" t="s">
        <v>109</v>
      </c>
      <c r="AR70" s="66" t="s">
        <v>109</v>
      </c>
      <c r="AS70" s="70" t="s">
        <v>109</v>
      </c>
      <c r="AT70" s="66" t="s">
        <v>109</v>
      </c>
      <c r="AU70" s="66" t="s">
        <v>109</v>
      </c>
      <c r="AV70" s="70" t="s">
        <v>109</v>
      </c>
      <c r="AW70" s="66" t="s">
        <v>109</v>
      </c>
      <c r="AX70" s="70" t="s">
        <v>109</v>
      </c>
      <c r="AY70" s="66" t="s">
        <v>109</v>
      </c>
      <c r="AZ70" s="66" t="s">
        <v>109</v>
      </c>
      <c r="BA70" s="70" t="s">
        <v>109</v>
      </c>
      <c r="BB70" s="66" t="s">
        <v>109</v>
      </c>
      <c r="BC70" s="66" t="s">
        <v>109</v>
      </c>
      <c r="BD70" s="66" t="s">
        <v>109</v>
      </c>
      <c r="BE70" s="66" t="s">
        <v>109</v>
      </c>
      <c r="BF70" s="66" t="s">
        <v>109</v>
      </c>
      <c r="BG70" s="66" t="s">
        <v>109</v>
      </c>
      <c r="BH70" s="66" t="s">
        <v>109</v>
      </c>
      <c r="BI70" s="66" t="s">
        <v>109</v>
      </c>
      <c r="BJ70" s="66" t="s">
        <v>109</v>
      </c>
      <c r="BK70" s="66" t="s">
        <v>109</v>
      </c>
      <c r="BL70" s="66" t="s">
        <v>109</v>
      </c>
      <c r="BM70" s="66" t="s">
        <v>109</v>
      </c>
      <c r="BN70" s="66" t="s">
        <v>109</v>
      </c>
      <c r="BO70" s="66" t="s">
        <v>109</v>
      </c>
      <c r="BP70" s="66" t="s">
        <v>109</v>
      </c>
      <c r="BQ70" s="66" t="s">
        <v>109</v>
      </c>
      <c r="BR70" s="66" t="s">
        <v>109</v>
      </c>
      <c r="BS70" s="66" t="s">
        <v>109</v>
      </c>
      <c r="BT70" s="66" t="s">
        <v>109</v>
      </c>
      <c r="BU70" s="66" t="s">
        <v>109</v>
      </c>
      <c r="BV70" s="66" t="s">
        <v>109</v>
      </c>
      <c r="BW70" s="66" t="s">
        <v>109</v>
      </c>
      <c r="BX70" s="66" t="s">
        <v>109</v>
      </c>
      <c r="BY70" s="66" t="s">
        <v>109</v>
      </c>
      <c r="BZ70" s="66" t="s">
        <v>109</v>
      </c>
      <c r="CA70" s="66" t="s">
        <v>109</v>
      </c>
      <c r="CB70" s="70">
        <f t="shared" si="69"/>
        <v>3.4456990300000001</v>
      </c>
      <c r="CC70" s="66" t="s">
        <v>109</v>
      </c>
      <c r="CD70" s="66" t="s">
        <v>109</v>
      </c>
      <c r="CE70" s="70">
        <f t="shared" si="39"/>
        <v>3.4456990300000001</v>
      </c>
      <c r="CF70" s="66" t="s">
        <v>109</v>
      </c>
      <c r="CG70" s="70" t="s">
        <v>109</v>
      </c>
      <c r="CH70" s="66" t="s">
        <v>109</v>
      </c>
      <c r="CI70" s="66" t="s">
        <v>109</v>
      </c>
      <c r="CJ70" s="70" t="s">
        <v>109</v>
      </c>
      <c r="CK70" s="66" t="s">
        <v>109</v>
      </c>
      <c r="CL70" s="68">
        <f t="shared" si="70"/>
        <v>3.4456990300000001</v>
      </c>
      <c r="CM70" s="66" t="s">
        <v>109</v>
      </c>
      <c r="CN70" s="66" t="s">
        <v>109</v>
      </c>
      <c r="CO70" s="68">
        <f t="shared" si="71"/>
        <v>3.4456990300000001</v>
      </c>
      <c r="CP70" s="66" t="s">
        <v>109</v>
      </c>
      <c r="CQ70" s="15" t="s">
        <v>109</v>
      </c>
    </row>
    <row r="71" ht="31.5">
      <c r="A71" s="63" t="s">
        <v>161</v>
      </c>
      <c r="B71" s="71" t="s">
        <v>204</v>
      </c>
      <c r="C71" s="72" t="s">
        <v>205</v>
      </c>
      <c r="D71" s="66" t="s">
        <v>168</v>
      </c>
      <c r="E71" s="67">
        <v>2025</v>
      </c>
      <c r="F71" s="67" t="s">
        <v>109</v>
      </c>
      <c r="G71" s="67">
        <v>2025</v>
      </c>
      <c r="H71" s="70" t="s">
        <v>109</v>
      </c>
      <c r="I71" s="70" t="s">
        <v>109</v>
      </c>
      <c r="J71" s="66" t="s">
        <v>109</v>
      </c>
      <c r="K71" s="68">
        <v>3</v>
      </c>
      <c r="L71" s="68">
        <f t="shared" si="67"/>
        <v>3</v>
      </c>
      <c r="M71" s="69">
        <v>45413</v>
      </c>
      <c r="N71" s="66" t="s">
        <v>109</v>
      </c>
      <c r="O71" s="70" t="s">
        <v>109</v>
      </c>
      <c r="P71" s="66" t="s">
        <v>109</v>
      </c>
      <c r="Q71" s="66" t="s">
        <v>109</v>
      </c>
      <c r="R71" s="66" t="s">
        <v>109</v>
      </c>
      <c r="S71" s="66" t="s">
        <v>109</v>
      </c>
      <c r="T71" s="70" t="s">
        <v>109</v>
      </c>
      <c r="U71" s="70">
        <f t="shared" si="24"/>
        <v>3</v>
      </c>
      <c r="V71" s="70" t="s">
        <v>109</v>
      </c>
      <c r="W71" s="70" t="s">
        <v>109</v>
      </c>
      <c r="X71" s="70">
        <f t="shared" si="68"/>
        <v>3</v>
      </c>
      <c r="Y71" s="70" t="s">
        <v>109</v>
      </c>
      <c r="Z71" s="66" t="s">
        <v>109</v>
      </c>
      <c r="AA71" s="66" t="s">
        <v>109</v>
      </c>
      <c r="AB71" s="70" t="s">
        <v>109</v>
      </c>
      <c r="AC71" s="66" t="s">
        <v>109</v>
      </c>
      <c r="AD71" s="68" t="s">
        <v>109</v>
      </c>
      <c r="AE71" s="66" t="s">
        <v>109</v>
      </c>
      <c r="AF71" s="66" t="s">
        <v>109</v>
      </c>
      <c r="AG71" s="68" t="s">
        <v>109</v>
      </c>
      <c r="AH71" s="66" t="s">
        <v>109</v>
      </c>
      <c r="AI71" s="66" t="s">
        <v>109</v>
      </c>
      <c r="AJ71" s="66" t="s">
        <v>109</v>
      </c>
      <c r="AK71" s="66" t="s">
        <v>109</v>
      </c>
      <c r="AL71" s="66" t="s">
        <v>109</v>
      </c>
      <c r="AM71" s="66" t="s">
        <v>109</v>
      </c>
      <c r="AN71" s="66" t="s">
        <v>109</v>
      </c>
      <c r="AO71" s="66" t="s">
        <v>109</v>
      </c>
      <c r="AP71" s="66" t="s">
        <v>109</v>
      </c>
      <c r="AQ71" s="66" t="s">
        <v>109</v>
      </c>
      <c r="AR71" s="66" t="s">
        <v>109</v>
      </c>
      <c r="AS71" s="70" t="s">
        <v>109</v>
      </c>
      <c r="AT71" s="66" t="s">
        <v>109</v>
      </c>
      <c r="AU71" s="66" t="s">
        <v>109</v>
      </c>
      <c r="AV71" s="70" t="s">
        <v>109</v>
      </c>
      <c r="AW71" s="66" t="s">
        <v>109</v>
      </c>
      <c r="AX71" s="70" t="s">
        <v>109</v>
      </c>
      <c r="AY71" s="66" t="s">
        <v>109</v>
      </c>
      <c r="AZ71" s="66" t="s">
        <v>109</v>
      </c>
      <c r="BA71" s="70" t="s">
        <v>109</v>
      </c>
      <c r="BB71" s="66" t="s">
        <v>109</v>
      </c>
      <c r="BC71" s="66" t="s">
        <v>109</v>
      </c>
      <c r="BD71" s="66" t="s">
        <v>109</v>
      </c>
      <c r="BE71" s="66" t="s">
        <v>109</v>
      </c>
      <c r="BF71" s="66" t="s">
        <v>109</v>
      </c>
      <c r="BG71" s="66" t="s">
        <v>109</v>
      </c>
      <c r="BH71" s="66" t="s">
        <v>109</v>
      </c>
      <c r="BI71" s="66" t="s">
        <v>109</v>
      </c>
      <c r="BJ71" s="66" t="s">
        <v>109</v>
      </c>
      <c r="BK71" s="66" t="s">
        <v>109</v>
      </c>
      <c r="BL71" s="66" t="s">
        <v>109</v>
      </c>
      <c r="BM71" s="66" t="s">
        <v>109</v>
      </c>
      <c r="BN71" s="66" t="s">
        <v>109</v>
      </c>
      <c r="BO71" s="66" t="s">
        <v>109</v>
      </c>
      <c r="BP71" s="66" t="s">
        <v>109</v>
      </c>
      <c r="BQ71" s="66" t="s">
        <v>109</v>
      </c>
      <c r="BR71" s="66" t="s">
        <v>109</v>
      </c>
      <c r="BS71" s="66" t="s">
        <v>109</v>
      </c>
      <c r="BT71" s="66" t="s">
        <v>109</v>
      </c>
      <c r="BU71" s="66" t="s">
        <v>109</v>
      </c>
      <c r="BV71" s="66" t="s">
        <v>109</v>
      </c>
      <c r="BW71" s="66" t="s">
        <v>109</v>
      </c>
      <c r="BX71" s="66" t="s">
        <v>109</v>
      </c>
      <c r="BY71" s="66" t="s">
        <v>109</v>
      </c>
      <c r="BZ71" s="66" t="s">
        <v>109</v>
      </c>
      <c r="CA71" s="66" t="s">
        <v>109</v>
      </c>
      <c r="CB71" s="70">
        <f t="shared" si="69"/>
        <v>3</v>
      </c>
      <c r="CC71" s="66" t="s">
        <v>109</v>
      </c>
      <c r="CD71" s="66" t="s">
        <v>109</v>
      </c>
      <c r="CE71" s="70">
        <f t="shared" si="39"/>
        <v>3</v>
      </c>
      <c r="CF71" s="66" t="s">
        <v>109</v>
      </c>
      <c r="CG71" s="70" t="s">
        <v>109</v>
      </c>
      <c r="CH71" s="66" t="s">
        <v>109</v>
      </c>
      <c r="CI71" s="66" t="s">
        <v>109</v>
      </c>
      <c r="CJ71" s="70" t="s">
        <v>109</v>
      </c>
      <c r="CK71" s="66" t="s">
        <v>109</v>
      </c>
      <c r="CL71" s="68">
        <f t="shared" si="70"/>
        <v>3</v>
      </c>
      <c r="CM71" s="66" t="s">
        <v>109</v>
      </c>
      <c r="CN71" s="66" t="s">
        <v>109</v>
      </c>
      <c r="CO71" s="68">
        <f t="shared" si="71"/>
        <v>3</v>
      </c>
      <c r="CP71" s="66" t="s">
        <v>109</v>
      </c>
      <c r="CQ71" s="15" t="s">
        <v>109</v>
      </c>
    </row>
    <row r="72" ht="31.5">
      <c r="A72" s="56" t="s">
        <v>206</v>
      </c>
      <c r="B72" s="57" t="s">
        <v>207</v>
      </c>
      <c r="C72" s="57" t="s">
        <v>108</v>
      </c>
      <c r="D72" s="58" t="s">
        <v>109</v>
      </c>
      <c r="E72" s="74" t="s">
        <v>109</v>
      </c>
      <c r="F72" s="74" t="s">
        <v>109</v>
      </c>
      <c r="G72" s="74" t="s">
        <v>109</v>
      </c>
      <c r="H72" s="60">
        <f>H75</f>
        <v>2.80497</v>
      </c>
      <c r="I72" s="60">
        <f>I75</f>
        <v>2.80497</v>
      </c>
      <c r="J72" s="58" t="s">
        <v>109</v>
      </c>
      <c r="K72" s="60">
        <f>K75+K77+K73</f>
        <v>9.0080255999999999</v>
      </c>
      <c r="L72" s="60">
        <f>L75+L77+L73</f>
        <v>9.0080255999999999</v>
      </c>
      <c r="M72" s="75" t="s">
        <v>109</v>
      </c>
      <c r="N72" s="58" t="s">
        <v>109</v>
      </c>
      <c r="O72" s="61" t="s">
        <v>109</v>
      </c>
      <c r="P72" s="58" t="s">
        <v>109</v>
      </c>
      <c r="Q72" s="58" t="s">
        <v>109</v>
      </c>
      <c r="R72" s="58" t="s">
        <v>109</v>
      </c>
      <c r="S72" s="58" t="s">
        <v>109</v>
      </c>
      <c r="T72" s="61">
        <f>T75</f>
        <v>2.80497</v>
      </c>
      <c r="U72" s="61">
        <f>U75+U77+U73</f>
        <v>9.0080255999999999</v>
      </c>
      <c r="V72" s="61" t="s">
        <v>109</v>
      </c>
      <c r="W72" s="61">
        <f>W75</f>
        <v>2.80497</v>
      </c>
      <c r="X72" s="61">
        <f>X75+X77+X73</f>
        <v>9.0080255999999999</v>
      </c>
      <c r="Y72" s="58" t="s">
        <v>109</v>
      </c>
      <c r="Z72" s="58" t="s">
        <v>109</v>
      </c>
      <c r="AA72" s="58" t="s">
        <v>109</v>
      </c>
      <c r="AB72" s="58" t="s">
        <v>109</v>
      </c>
      <c r="AC72" s="58" t="s">
        <v>109</v>
      </c>
      <c r="AD72" s="60" t="str">
        <f>AD75</f>
        <v>н/д</v>
      </c>
      <c r="AE72" s="58" t="s">
        <v>109</v>
      </c>
      <c r="AF72" s="58" t="s">
        <v>109</v>
      </c>
      <c r="AG72" s="60" t="str">
        <f>AG75</f>
        <v>н/д</v>
      </c>
      <c r="AH72" s="58" t="s">
        <v>109</v>
      </c>
      <c r="AI72" s="76" t="s">
        <v>109</v>
      </c>
      <c r="AJ72" s="76" t="s">
        <v>109</v>
      </c>
      <c r="AK72" s="76" t="s">
        <v>109</v>
      </c>
      <c r="AL72" s="76" t="s">
        <v>109</v>
      </c>
      <c r="AM72" s="76" t="s">
        <v>109</v>
      </c>
      <c r="AN72" s="76" t="s">
        <v>109</v>
      </c>
      <c r="AO72" s="76" t="s">
        <v>109</v>
      </c>
      <c r="AP72" s="76" t="s">
        <v>109</v>
      </c>
      <c r="AQ72" s="76" t="s">
        <v>109</v>
      </c>
      <c r="AR72" s="76" t="s">
        <v>109</v>
      </c>
      <c r="AS72" s="76" t="s">
        <v>109</v>
      </c>
      <c r="AT72" s="76" t="s">
        <v>109</v>
      </c>
      <c r="AU72" s="76" t="s">
        <v>109</v>
      </c>
      <c r="AV72" s="76" t="s">
        <v>109</v>
      </c>
      <c r="AW72" s="76" t="s">
        <v>109</v>
      </c>
      <c r="AX72" s="76" t="s">
        <v>109</v>
      </c>
      <c r="AY72" s="76" t="s">
        <v>109</v>
      </c>
      <c r="AZ72" s="76" t="s">
        <v>109</v>
      </c>
      <c r="BA72" s="76" t="s">
        <v>109</v>
      </c>
      <c r="BB72" s="76" t="s">
        <v>109</v>
      </c>
      <c r="BC72" s="76" t="s">
        <v>109</v>
      </c>
      <c r="BD72" s="76" t="s">
        <v>109</v>
      </c>
      <c r="BE72" s="76" t="s">
        <v>109</v>
      </c>
      <c r="BF72" s="76" t="s">
        <v>109</v>
      </c>
      <c r="BG72" s="76" t="s">
        <v>109</v>
      </c>
      <c r="BH72" s="76" t="s">
        <v>109</v>
      </c>
      <c r="BI72" s="76" t="s">
        <v>109</v>
      </c>
      <c r="BJ72" s="76" t="s">
        <v>109</v>
      </c>
      <c r="BK72" s="76" t="s">
        <v>109</v>
      </c>
      <c r="BL72" s="76" t="s">
        <v>109</v>
      </c>
      <c r="BM72" s="60">
        <f>BM75</f>
        <v>2.80497</v>
      </c>
      <c r="BN72" s="76" t="s">
        <v>109</v>
      </c>
      <c r="BO72" s="76" t="s">
        <v>109</v>
      </c>
      <c r="BP72" s="60">
        <f>BP75</f>
        <v>2.80497</v>
      </c>
      <c r="BQ72" s="76" t="s">
        <v>109</v>
      </c>
      <c r="BR72" s="60">
        <f>BR75</f>
        <v>2.80497</v>
      </c>
      <c r="BS72" s="76" t="s">
        <v>109</v>
      </c>
      <c r="BT72" s="76" t="s">
        <v>109</v>
      </c>
      <c r="BU72" s="60">
        <f>BU75</f>
        <v>2.80497</v>
      </c>
      <c r="BV72" s="76" t="s">
        <v>109</v>
      </c>
      <c r="BW72" s="76" t="s">
        <v>109</v>
      </c>
      <c r="BX72" s="76" t="s">
        <v>109</v>
      </c>
      <c r="BY72" s="76" t="s">
        <v>109</v>
      </c>
      <c r="BZ72" s="76" t="s">
        <v>109</v>
      </c>
      <c r="CA72" s="76" t="s">
        <v>109</v>
      </c>
      <c r="CB72" s="60">
        <f>CB77+CB73</f>
        <v>6.2030555999999999</v>
      </c>
      <c r="CC72" s="76" t="s">
        <v>109</v>
      </c>
      <c r="CD72" s="76" t="s">
        <v>109</v>
      </c>
      <c r="CE72" s="60">
        <f>CE77+CE73</f>
        <v>6.2030555999999999</v>
      </c>
      <c r="CF72" s="76" t="s">
        <v>109</v>
      </c>
      <c r="CG72" s="60">
        <f>CG75</f>
        <v>2.80497</v>
      </c>
      <c r="CH72" s="76" t="s">
        <v>109</v>
      </c>
      <c r="CI72" s="76" t="s">
        <v>109</v>
      </c>
      <c r="CJ72" s="60">
        <f>CJ75</f>
        <v>2.80497</v>
      </c>
      <c r="CK72" s="76" t="s">
        <v>109</v>
      </c>
      <c r="CL72" s="60">
        <f>CL75+CL77+CL73</f>
        <v>9.0080255999999999</v>
      </c>
      <c r="CM72" s="76" t="s">
        <v>109</v>
      </c>
      <c r="CN72" s="76" t="s">
        <v>109</v>
      </c>
      <c r="CO72" s="60">
        <f>CO75+CO77+CO73</f>
        <v>9.0080255999999999</v>
      </c>
      <c r="CP72" s="76" t="s">
        <v>109</v>
      </c>
      <c r="CQ72" s="77" t="s">
        <v>109</v>
      </c>
    </row>
    <row r="73" s="25" customFormat="1" ht="49.5" customHeight="1">
      <c r="A73" s="33" t="s">
        <v>208</v>
      </c>
      <c r="B73" s="34" t="s">
        <v>209</v>
      </c>
      <c r="C73" s="34" t="s">
        <v>108</v>
      </c>
      <c r="D73" s="35" t="s">
        <v>109</v>
      </c>
      <c r="E73" s="36" t="s">
        <v>109</v>
      </c>
      <c r="F73" s="35" t="s">
        <v>109</v>
      </c>
      <c r="G73" s="35" t="s">
        <v>109</v>
      </c>
      <c r="H73" s="55" t="str">
        <f>H74</f>
        <v>н/д</v>
      </c>
      <c r="I73" s="55" t="str">
        <f>I74</f>
        <v>н/д</v>
      </c>
      <c r="J73" s="78" t="str">
        <f>J74</f>
        <v>н/д</v>
      </c>
      <c r="K73" s="55">
        <f>K74</f>
        <v>5.8130556000000002</v>
      </c>
      <c r="L73" s="55">
        <f>L74</f>
        <v>5.8130556000000002</v>
      </c>
      <c r="M73" s="35" t="s">
        <v>109</v>
      </c>
      <c r="N73" s="35" t="s">
        <v>109</v>
      </c>
      <c r="O73" s="35" t="s">
        <v>109</v>
      </c>
      <c r="P73" s="35" t="s">
        <v>109</v>
      </c>
      <c r="Q73" s="35" t="s">
        <v>109</v>
      </c>
      <c r="R73" s="35" t="s">
        <v>109</v>
      </c>
      <c r="S73" s="35" t="s">
        <v>109</v>
      </c>
      <c r="T73" s="35" t="s">
        <v>109</v>
      </c>
      <c r="U73" s="55">
        <f>U74</f>
        <v>5.8130556000000002</v>
      </c>
      <c r="V73" s="35" t="s">
        <v>109</v>
      </c>
      <c r="W73" s="35" t="s">
        <v>109</v>
      </c>
      <c r="X73" s="55">
        <f>X74</f>
        <v>5.8130556000000002</v>
      </c>
      <c r="Y73" s="35" t="s">
        <v>109</v>
      </c>
      <c r="Z73" s="35" t="s">
        <v>109</v>
      </c>
      <c r="AA73" s="35" t="s">
        <v>109</v>
      </c>
      <c r="AB73" s="35" t="s">
        <v>109</v>
      </c>
      <c r="AC73" s="35" t="s">
        <v>109</v>
      </c>
      <c r="AD73" s="35" t="s">
        <v>109</v>
      </c>
      <c r="AE73" s="35" t="s">
        <v>109</v>
      </c>
      <c r="AF73" s="35" t="s">
        <v>109</v>
      </c>
      <c r="AG73" s="35" t="s">
        <v>109</v>
      </c>
      <c r="AH73" s="35" t="s">
        <v>109</v>
      </c>
      <c r="AI73" s="35" t="s">
        <v>109</v>
      </c>
      <c r="AJ73" s="35" t="s">
        <v>109</v>
      </c>
      <c r="AK73" s="35" t="s">
        <v>109</v>
      </c>
      <c r="AL73" s="35" t="s">
        <v>109</v>
      </c>
      <c r="AM73" s="35" t="s">
        <v>109</v>
      </c>
      <c r="AN73" s="35" t="s">
        <v>109</v>
      </c>
      <c r="AO73" s="35" t="s">
        <v>109</v>
      </c>
      <c r="AP73" s="35" t="s">
        <v>109</v>
      </c>
      <c r="AQ73" s="35" t="s">
        <v>109</v>
      </c>
      <c r="AR73" s="35" t="s">
        <v>109</v>
      </c>
      <c r="AS73" s="35" t="s">
        <v>109</v>
      </c>
      <c r="AT73" s="35" t="s">
        <v>109</v>
      </c>
      <c r="AU73" s="35" t="s">
        <v>109</v>
      </c>
      <c r="AV73" s="35" t="s">
        <v>109</v>
      </c>
      <c r="AW73" s="35" t="s">
        <v>109</v>
      </c>
      <c r="AX73" s="35" t="s">
        <v>109</v>
      </c>
      <c r="AY73" s="35" t="s">
        <v>109</v>
      </c>
      <c r="AZ73" s="35" t="s">
        <v>109</v>
      </c>
      <c r="BA73" s="35" t="s">
        <v>109</v>
      </c>
      <c r="BB73" s="35" t="s">
        <v>109</v>
      </c>
      <c r="BC73" s="35" t="s">
        <v>109</v>
      </c>
      <c r="BD73" s="35" t="s">
        <v>109</v>
      </c>
      <c r="BE73" s="35" t="s">
        <v>109</v>
      </c>
      <c r="BF73" s="35" t="s">
        <v>109</v>
      </c>
      <c r="BG73" s="35" t="s">
        <v>109</v>
      </c>
      <c r="BH73" s="35" t="s">
        <v>109</v>
      </c>
      <c r="BI73" s="35" t="s">
        <v>109</v>
      </c>
      <c r="BJ73" s="35" t="s">
        <v>109</v>
      </c>
      <c r="BK73" s="35" t="s">
        <v>109</v>
      </c>
      <c r="BL73" s="35" t="s">
        <v>109</v>
      </c>
      <c r="BM73" s="35" t="s">
        <v>109</v>
      </c>
      <c r="BN73" s="35" t="s">
        <v>109</v>
      </c>
      <c r="BO73" s="35" t="s">
        <v>109</v>
      </c>
      <c r="BP73" s="35" t="s">
        <v>109</v>
      </c>
      <c r="BQ73" s="35" t="s">
        <v>109</v>
      </c>
      <c r="BR73" s="35" t="s">
        <v>109</v>
      </c>
      <c r="BS73" s="35" t="s">
        <v>109</v>
      </c>
      <c r="BT73" s="35" t="s">
        <v>109</v>
      </c>
      <c r="BU73" s="35" t="s">
        <v>109</v>
      </c>
      <c r="BV73" s="35" t="s">
        <v>109</v>
      </c>
      <c r="BW73" s="35" t="s">
        <v>109</v>
      </c>
      <c r="BX73" s="35" t="s">
        <v>109</v>
      </c>
      <c r="BY73" s="35" t="s">
        <v>109</v>
      </c>
      <c r="BZ73" s="35" t="s">
        <v>109</v>
      </c>
      <c r="CA73" s="35" t="s">
        <v>109</v>
      </c>
      <c r="CB73" s="55">
        <f>CB74</f>
        <v>5.8130556000000002</v>
      </c>
      <c r="CC73" s="35" t="s">
        <v>109</v>
      </c>
      <c r="CD73" s="35" t="s">
        <v>109</v>
      </c>
      <c r="CE73" s="55">
        <f>CE74</f>
        <v>5.8130556000000002</v>
      </c>
      <c r="CF73" s="35" t="s">
        <v>109</v>
      </c>
      <c r="CG73" s="35" t="s">
        <v>109</v>
      </c>
      <c r="CH73" s="35" t="s">
        <v>109</v>
      </c>
      <c r="CI73" s="35" t="s">
        <v>109</v>
      </c>
      <c r="CJ73" s="35" t="s">
        <v>109</v>
      </c>
      <c r="CK73" s="35" t="s">
        <v>109</v>
      </c>
      <c r="CL73" s="55">
        <f>CL74</f>
        <v>5.8130556000000002</v>
      </c>
      <c r="CM73" s="35" t="s">
        <v>109</v>
      </c>
      <c r="CN73" s="35" t="s">
        <v>109</v>
      </c>
      <c r="CO73" s="55">
        <f>CO74</f>
        <v>5.8130556000000002</v>
      </c>
      <c r="CP73" s="35">
        <v>0</v>
      </c>
      <c r="CQ73" s="38" t="s">
        <v>109</v>
      </c>
    </row>
    <row r="74" ht="47.25">
      <c r="A74" s="79" t="s">
        <v>208</v>
      </c>
      <c r="B74" s="80" t="s">
        <v>210</v>
      </c>
      <c r="C74" s="72" t="s">
        <v>211</v>
      </c>
      <c r="D74" s="66" t="s">
        <v>109</v>
      </c>
      <c r="E74" s="67">
        <v>2025</v>
      </c>
      <c r="F74" s="67" t="s">
        <v>109</v>
      </c>
      <c r="G74" s="67">
        <v>2025</v>
      </c>
      <c r="H74" s="68" t="s">
        <v>109</v>
      </c>
      <c r="I74" s="68" t="s">
        <v>109</v>
      </c>
      <c r="J74" s="69" t="s">
        <v>109</v>
      </c>
      <c r="K74" s="68">
        <v>5.8130556000000002</v>
      </c>
      <c r="L74" s="68">
        <f>K74</f>
        <v>5.8130556000000002</v>
      </c>
      <c r="M74" s="69">
        <v>45413</v>
      </c>
      <c r="N74" s="66" t="s">
        <v>109</v>
      </c>
      <c r="O74" s="70" t="s">
        <v>109</v>
      </c>
      <c r="P74" s="66" t="s">
        <v>109</v>
      </c>
      <c r="Q74" s="66" t="s">
        <v>109</v>
      </c>
      <c r="R74" s="66" t="s">
        <v>109</v>
      </c>
      <c r="S74" s="66" t="s">
        <v>109</v>
      </c>
      <c r="T74" s="70" t="s">
        <v>109</v>
      </c>
      <c r="U74" s="68">
        <f>K74</f>
        <v>5.8130556000000002</v>
      </c>
      <c r="V74" s="70" t="s">
        <v>109</v>
      </c>
      <c r="W74" s="70" t="s">
        <v>109</v>
      </c>
      <c r="X74" s="68">
        <f t="shared" ref="X74:X76" si="72">U74</f>
        <v>5.8130556000000002</v>
      </c>
      <c r="Y74" s="66" t="s">
        <v>109</v>
      </c>
      <c r="Z74" s="66" t="s">
        <v>109</v>
      </c>
      <c r="AA74" s="66" t="s">
        <v>109</v>
      </c>
      <c r="AB74" s="66" t="s">
        <v>109</v>
      </c>
      <c r="AC74" s="66" t="s">
        <v>109</v>
      </c>
      <c r="AD74" s="70" t="s">
        <v>109</v>
      </c>
      <c r="AE74" s="66" t="s">
        <v>109</v>
      </c>
      <c r="AF74" s="66" t="s">
        <v>109</v>
      </c>
      <c r="AG74" s="70" t="s">
        <v>109</v>
      </c>
      <c r="AH74" s="66" t="s">
        <v>109</v>
      </c>
      <c r="AI74" s="66" t="s">
        <v>109</v>
      </c>
      <c r="AJ74" s="66" t="s">
        <v>109</v>
      </c>
      <c r="AK74" s="66" t="s">
        <v>109</v>
      </c>
      <c r="AL74" s="66" t="s">
        <v>109</v>
      </c>
      <c r="AM74" s="66" t="s">
        <v>109</v>
      </c>
      <c r="AN74" s="66" t="s">
        <v>109</v>
      </c>
      <c r="AO74" s="66" t="s">
        <v>109</v>
      </c>
      <c r="AP74" s="66" t="s">
        <v>109</v>
      </c>
      <c r="AQ74" s="66" t="s">
        <v>109</v>
      </c>
      <c r="AR74" s="66" t="s">
        <v>109</v>
      </c>
      <c r="AS74" s="66" t="s">
        <v>109</v>
      </c>
      <c r="AT74" s="66" t="s">
        <v>109</v>
      </c>
      <c r="AU74" s="66" t="s">
        <v>109</v>
      </c>
      <c r="AV74" s="66" t="s">
        <v>109</v>
      </c>
      <c r="AW74" s="66" t="s">
        <v>109</v>
      </c>
      <c r="AX74" s="66" t="s">
        <v>109</v>
      </c>
      <c r="AY74" s="66" t="s">
        <v>109</v>
      </c>
      <c r="AZ74" s="66" t="s">
        <v>109</v>
      </c>
      <c r="BA74" s="66" t="s">
        <v>109</v>
      </c>
      <c r="BB74" s="66" t="s">
        <v>109</v>
      </c>
      <c r="BC74" s="66" t="s">
        <v>109</v>
      </c>
      <c r="BD74" s="66" t="s">
        <v>109</v>
      </c>
      <c r="BE74" s="66" t="s">
        <v>109</v>
      </c>
      <c r="BF74" s="66" t="s">
        <v>109</v>
      </c>
      <c r="BG74" s="66" t="s">
        <v>109</v>
      </c>
      <c r="BH74" s="66" t="s">
        <v>109</v>
      </c>
      <c r="BI74" s="66" t="s">
        <v>109</v>
      </c>
      <c r="BJ74" s="66" t="s">
        <v>109</v>
      </c>
      <c r="BK74" s="66" t="s">
        <v>109</v>
      </c>
      <c r="BL74" s="66" t="s">
        <v>109</v>
      </c>
      <c r="BM74" s="66" t="s">
        <v>109</v>
      </c>
      <c r="BN74" s="66" t="s">
        <v>109</v>
      </c>
      <c r="BO74" s="66" t="s">
        <v>109</v>
      </c>
      <c r="BP74" s="66" t="s">
        <v>109</v>
      </c>
      <c r="BQ74" s="66" t="s">
        <v>109</v>
      </c>
      <c r="BR74" s="66" t="s">
        <v>109</v>
      </c>
      <c r="BS74" s="66" t="s">
        <v>109</v>
      </c>
      <c r="BT74" s="66" t="s">
        <v>109</v>
      </c>
      <c r="BU74" s="66" t="s">
        <v>109</v>
      </c>
      <c r="BV74" s="66" t="s">
        <v>109</v>
      </c>
      <c r="BW74" s="66" t="s">
        <v>109</v>
      </c>
      <c r="BX74" s="66" t="s">
        <v>109</v>
      </c>
      <c r="BY74" s="66" t="s">
        <v>109</v>
      </c>
      <c r="BZ74" s="66" t="s">
        <v>109</v>
      </c>
      <c r="CA74" s="66" t="s">
        <v>109</v>
      </c>
      <c r="CB74" s="68">
        <f>K74</f>
        <v>5.8130556000000002</v>
      </c>
      <c r="CC74" s="66" t="s">
        <v>109</v>
      </c>
      <c r="CD74" s="66" t="s">
        <v>109</v>
      </c>
      <c r="CE74" s="68">
        <f>CB74</f>
        <v>5.8130556000000002</v>
      </c>
      <c r="CF74" s="66" t="s">
        <v>109</v>
      </c>
      <c r="CG74" s="66" t="s">
        <v>109</v>
      </c>
      <c r="CH74" s="66" t="s">
        <v>109</v>
      </c>
      <c r="CI74" s="66" t="s">
        <v>109</v>
      </c>
      <c r="CJ74" s="66" t="s">
        <v>109</v>
      </c>
      <c r="CK74" s="66" t="s">
        <v>109</v>
      </c>
      <c r="CL74" s="68">
        <f>CB74</f>
        <v>5.8130556000000002</v>
      </c>
      <c r="CM74" s="66" t="s">
        <v>109</v>
      </c>
      <c r="CN74" s="66" t="s">
        <v>109</v>
      </c>
      <c r="CO74" s="68">
        <f>CL74</f>
        <v>5.8130556000000002</v>
      </c>
      <c r="CP74" s="66"/>
      <c r="CQ74" s="15" t="s">
        <v>109</v>
      </c>
    </row>
    <row r="75" s="25" customFormat="1" ht="31.5">
      <c r="A75" s="33" t="s">
        <v>212</v>
      </c>
      <c r="B75" s="34" t="s">
        <v>213</v>
      </c>
      <c r="C75" s="34" t="s">
        <v>108</v>
      </c>
      <c r="D75" s="35" t="s">
        <v>109</v>
      </c>
      <c r="E75" s="81" t="s">
        <v>109</v>
      </c>
      <c r="F75" s="81" t="s">
        <v>109</v>
      </c>
      <c r="G75" s="81" t="s">
        <v>109</v>
      </c>
      <c r="H75" s="55">
        <f>SUM(H76:H78)</f>
        <v>2.80497</v>
      </c>
      <c r="I75" s="55">
        <f>SUM(I76:I78)</f>
        <v>2.80497</v>
      </c>
      <c r="J75" s="35" t="s">
        <v>109</v>
      </c>
      <c r="K75" s="55">
        <f>K76</f>
        <v>2.80497</v>
      </c>
      <c r="L75" s="55">
        <f>L76</f>
        <v>2.80497</v>
      </c>
      <c r="M75" s="78" t="s">
        <v>109</v>
      </c>
      <c r="N75" s="35" t="s">
        <v>109</v>
      </c>
      <c r="O75" s="37" t="s">
        <v>109</v>
      </c>
      <c r="P75" s="35" t="s">
        <v>109</v>
      </c>
      <c r="Q75" s="35" t="s">
        <v>109</v>
      </c>
      <c r="R75" s="35" t="s">
        <v>109</v>
      </c>
      <c r="S75" s="35" t="s">
        <v>109</v>
      </c>
      <c r="T75" s="37">
        <f>SUM(T76:T78)</f>
        <v>2.80497</v>
      </c>
      <c r="U75" s="37">
        <f>U76</f>
        <v>2.80497</v>
      </c>
      <c r="V75" s="37" t="s">
        <v>109</v>
      </c>
      <c r="W75" s="37">
        <f>W76</f>
        <v>2.80497</v>
      </c>
      <c r="X75" s="37">
        <f t="shared" si="72"/>
        <v>2.80497</v>
      </c>
      <c r="Y75" s="35" t="s">
        <v>109</v>
      </c>
      <c r="Z75" s="35" t="s">
        <v>109</v>
      </c>
      <c r="AA75" s="35" t="s">
        <v>109</v>
      </c>
      <c r="AB75" s="35" t="s">
        <v>109</v>
      </c>
      <c r="AC75" s="35" t="s">
        <v>109</v>
      </c>
      <c r="AD75" s="55" t="str">
        <f>AD76</f>
        <v>н/д</v>
      </c>
      <c r="AE75" s="35" t="s">
        <v>109</v>
      </c>
      <c r="AF75" s="35" t="s">
        <v>109</v>
      </c>
      <c r="AG75" s="55" t="str">
        <f>AG76</f>
        <v>н/д</v>
      </c>
      <c r="AH75" s="35" t="s">
        <v>109</v>
      </c>
      <c r="AI75" s="35" t="s">
        <v>109</v>
      </c>
      <c r="AJ75" s="35" t="s">
        <v>109</v>
      </c>
      <c r="AK75" s="35" t="s">
        <v>109</v>
      </c>
      <c r="AL75" s="35" t="s">
        <v>109</v>
      </c>
      <c r="AM75" s="35" t="s">
        <v>109</v>
      </c>
      <c r="AN75" s="35" t="s">
        <v>109</v>
      </c>
      <c r="AO75" s="35" t="s">
        <v>109</v>
      </c>
      <c r="AP75" s="35" t="s">
        <v>109</v>
      </c>
      <c r="AQ75" s="35" t="s">
        <v>109</v>
      </c>
      <c r="AR75" s="35" t="s">
        <v>109</v>
      </c>
      <c r="AS75" s="35" t="s">
        <v>109</v>
      </c>
      <c r="AT75" s="35" t="s">
        <v>109</v>
      </c>
      <c r="AU75" s="35" t="s">
        <v>109</v>
      </c>
      <c r="AV75" s="35" t="s">
        <v>109</v>
      </c>
      <c r="AW75" s="35" t="s">
        <v>109</v>
      </c>
      <c r="AX75" s="35" t="s">
        <v>109</v>
      </c>
      <c r="AY75" s="35" t="s">
        <v>109</v>
      </c>
      <c r="AZ75" s="35" t="s">
        <v>109</v>
      </c>
      <c r="BA75" s="35" t="s">
        <v>109</v>
      </c>
      <c r="BB75" s="35" t="s">
        <v>109</v>
      </c>
      <c r="BC75" s="35" t="s">
        <v>109</v>
      </c>
      <c r="BD75" s="35" t="s">
        <v>109</v>
      </c>
      <c r="BE75" s="35" t="s">
        <v>109</v>
      </c>
      <c r="BF75" s="35" t="s">
        <v>109</v>
      </c>
      <c r="BG75" s="35" t="s">
        <v>109</v>
      </c>
      <c r="BH75" s="35" t="s">
        <v>109</v>
      </c>
      <c r="BI75" s="35" t="s">
        <v>109</v>
      </c>
      <c r="BJ75" s="35" t="s">
        <v>109</v>
      </c>
      <c r="BK75" s="35" t="s">
        <v>109</v>
      </c>
      <c r="BL75" s="35" t="s">
        <v>109</v>
      </c>
      <c r="BM75" s="55">
        <f>SUM(BM76:BM78)</f>
        <v>2.80497</v>
      </c>
      <c r="BN75" s="35" t="s">
        <v>109</v>
      </c>
      <c r="BO75" s="35" t="s">
        <v>109</v>
      </c>
      <c r="BP75" s="55">
        <f>SUM(BP76:BP78)</f>
        <v>2.80497</v>
      </c>
      <c r="BQ75" s="35" t="s">
        <v>109</v>
      </c>
      <c r="BR75" s="55">
        <f>SUM(BR76:BR78)</f>
        <v>2.80497</v>
      </c>
      <c r="BS75" s="35" t="s">
        <v>109</v>
      </c>
      <c r="BT75" s="35" t="s">
        <v>109</v>
      </c>
      <c r="BU75" s="55">
        <f>SUM(BU76:BU78)</f>
        <v>2.80497</v>
      </c>
      <c r="BV75" s="35" t="s">
        <v>109</v>
      </c>
      <c r="BW75" s="35" t="s">
        <v>109</v>
      </c>
      <c r="BX75" s="35" t="s">
        <v>109</v>
      </c>
      <c r="BY75" s="35" t="s">
        <v>109</v>
      </c>
      <c r="BZ75" s="35" t="s">
        <v>109</v>
      </c>
      <c r="CA75" s="35" t="s">
        <v>109</v>
      </c>
      <c r="CB75" s="55" t="s">
        <v>109</v>
      </c>
      <c r="CC75" s="35" t="s">
        <v>109</v>
      </c>
      <c r="CD75" s="35" t="s">
        <v>109</v>
      </c>
      <c r="CE75" s="55" t="s">
        <v>109</v>
      </c>
      <c r="CF75" s="35" t="s">
        <v>109</v>
      </c>
      <c r="CG75" s="55">
        <f>CG76</f>
        <v>2.80497</v>
      </c>
      <c r="CH75" s="35" t="s">
        <v>109</v>
      </c>
      <c r="CI75" s="35" t="s">
        <v>109</v>
      </c>
      <c r="CJ75" s="55">
        <f>CJ76</f>
        <v>2.80497</v>
      </c>
      <c r="CK75" s="35" t="s">
        <v>109</v>
      </c>
      <c r="CL75" s="55">
        <f>CL76</f>
        <v>2.80497</v>
      </c>
      <c r="CM75" s="35" t="s">
        <v>109</v>
      </c>
      <c r="CN75" s="35" t="s">
        <v>109</v>
      </c>
      <c r="CO75" s="55">
        <f>CO76</f>
        <v>2.80497</v>
      </c>
      <c r="CP75" s="35" t="s">
        <v>109</v>
      </c>
      <c r="CQ75" s="38" t="s">
        <v>109</v>
      </c>
    </row>
    <row r="76" ht="31.5">
      <c r="A76" s="79" t="s">
        <v>212</v>
      </c>
      <c r="B76" s="82" t="str">
        <f>'Приложение 3-2024'!B62</f>
        <v xml:space="preserve">Установка приборов учета типа РиМ 384.02/2 в количестве 5 штук</v>
      </c>
      <c r="C76" s="72" t="str">
        <f>'Приложение 3-2024'!C62</f>
        <v>Н_НСК/ИП/25</v>
      </c>
      <c r="D76" s="66" t="s">
        <v>109</v>
      </c>
      <c r="E76" s="67">
        <v>2024</v>
      </c>
      <c r="F76" s="67" t="s">
        <v>109</v>
      </c>
      <c r="G76" s="67">
        <v>2024</v>
      </c>
      <c r="H76" s="68">
        <f>K76</f>
        <v>2.80497</v>
      </c>
      <c r="I76" s="68">
        <f>L76</f>
        <v>2.80497</v>
      </c>
      <c r="J76" s="69">
        <f>M76</f>
        <v>44927</v>
      </c>
      <c r="K76" s="68">
        <f>L76</f>
        <v>2.80497</v>
      </c>
      <c r="L76" s="68">
        <f>'Приложение 3-2024'!AO62</f>
        <v>2.80497</v>
      </c>
      <c r="M76" s="69">
        <v>44927</v>
      </c>
      <c r="N76" s="66" t="s">
        <v>109</v>
      </c>
      <c r="O76" s="70" t="s">
        <v>109</v>
      </c>
      <c r="P76" s="66" t="s">
        <v>109</v>
      </c>
      <c r="Q76" s="66" t="s">
        <v>109</v>
      </c>
      <c r="R76" s="66" t="s">
        <v>109</v>
      </c>
      <c r="S76" s="66" t="s">
        <v>109</v>
      </c>
      <c r="T76" s="70">
        <f>H76</f>
        <v>2.80497</v>
      </c>
      <c r="U76" s="70">
        <f>K76</f>
        <v>2.80497</v>
      </c>
      <c r="V76" s="70" t="s">
        <v>109</v>
      </c>
      <c r="W76" s="70">
        <f>X76</f>
        <v>2.80497</v>
      </c>
      <c r="X76" s="70">
        <f t="shared" si="72"/>
        <v>2.80497</v>
      </c>
      <c r="Y76" s="66" t="s">
        <v>109</v>
      </c>
      <c r="Z76" s="66" t="s">
        <v>109</v>
      </c>
      <c r="AA76" s="66" t="s">
        <v>109</v>
      </c>
      <c r="AB76" s="66" t="s">
        <v>109</v>
      </c>
      <c r="AC76" s="66" t="s">
        <v>109</v>
      </c>
      <c r="AD76" s="70" t="str">
        <f>AG76</f>
        <v>н/д</v>
      </c>
      <c r="AE76" s="66" t="s">
        <v>109</v>
      </c>
      <c r="AF76" s="66" t="s">
        <v>109</v>
      </c>
      <c r="AG76" s="70" t="s">
        <v>109</v>
      </c>
      <c r="AH76" s="66" t="s">
        <v>109</v>
      </c>
      <c r="AI76" s="66" t="s">
        <v>109</v>
      </c>
      <c r="AJ76" s="66" t="s">
        <v>109</v>
      </c>
      <c r="AK76" s="66" t="s">
        <v>109</v>
      </c>
      <c r="AL76" s="66" t="s">
        <v>109</v>
      </c>
      <c r="AM76" s="66" t="s">
        <v>109</v>
      </c>
      <c r="AN76" s="66" t="s">
        <v>109</v>
      </c>
      <c r="AO76" s="66" t="s">
        <v>109</v>
      </c>
      <c r="AP76" s="66" t="s">
        <v>109</v>
      </c>
      <c r="AQ76" s="66" t="s">
        <v>109</v>
      </c>
      <c r="AR76" s="66" t="s">
        <v>109</v>
      </c>
      <c r="AS76" s="66" t="s">
        <v>109</v>
      </c>
      <c r="AT76" s="66" t="s">
        <v>109</v>
      </c>
      <c r="AU76" s="66" t="s">
        <v>109</v>
      </c>
      <c r="AV76" s="66" t="s">
        <v>109</v>
      </c>
      <c r="AW76" s="66" t="s">
        <v>109</v>
      </c>
      <c r="AX76" s="66" t="s">
        <v>109</v>
      </c>
      <c r="AY76" s="66" t="s">
        <v>109</v>
      </c>
      <c r="AZ76" s="66" t="s">
        <v>109</v>
      </c>
      <c r="BA76" s="66" t="s">
        <v>109</v>
      </c>
      <c r="BB76" s="66" t="s">
        <v>109</v>
      </c>
      <c r="BC76" s="66" t="s">
        <v>109</v>
      </c>
      <c r="BD76" s="66" t="s">
        <v>109</v>
      </c>
      <c r="BE76" s="66" t="s">
        <v>109</v>
      </c>
      <c r="BF76" s="66" t="s">
        <v>109</v>
      </c>
      <c r="BG76" s="66" t="s">
        <v>109</v>
      </c>
      <c r="BH76" s="66" t="s">
        <v>109</v>
      </c>
      <c r="BI76" s="66" t="s">
        <v>109</v>
      </c>
      <c r="BJ76" s="66" t="s">
        <v>109</v>
      </c>
      <c r="BK76" s="66" t="s">
        <v>109</v>
      </c>
      <c r="BL76" s="66" t="s">
        <v>109</v>
      </c>
      <c r="BM76" s="70">
        <f>BR76</f>
        <v>2.80497</v>
      </c>
      <c r="BN76" s="66" t="s">
        <v>109</v>
      </c>
      <c r="BO76" s="66" t="s">
        <v>109</v>
      </c>
      <c r="BP76" s="70">
        <f>BM76</f>
        <v>2.80497</v>
      </c>
      <c r="BQ76" s="66" t="s">
        <v>109</v>
      </c>
      <c r="BR76" s="70">
        <f>BU76</f>
        <v>2.80497</v>
      </c>
      <c r="BS76" s="66" t="s">
        <v>109</v>
      </c>
      <c r="BT76" s="66" t="s">
        <v>109</v>
      </c>
      <c r="BU76" s="70">
        <f>L76</f>
        <v>2.80497</v>
      </c>
      <c r="BV76" s="66" t="s">
        <v>109</v>
      </c>
      <c r="BW76" s="66" t="s">
        <v>109</v>
      </c>
      <c r="BX76" s="66" t="s">
        <v>109</v>
      </c>
      <c r="BY76" s="66" t="s">
        <v>109</v>
      </c>
      <c r="BZ76" s="66" t="s">
        <v>109</v>
      </c>
      <c r="CA76" s="66" t="s">
        <v>109</v>
      </c>
      <c r="CB76" s="66" t="s">
        <v>109</v>
      </c>
      <c r="CC76" s="66" t="s">
        <v>109</v>
      </c>
      <c r="CD76" s="66" t="s">
        <v>109</v>
      </c>
      <c r="CE76" s="66" t="s">
        <v>109</v>
      </c>
      <c r="CF76" s="66" t="s">
        <v>109</v>
      </c>
      <c r="CG76" s="70">
        <f>CL76</f>
        <v>2.80497</v>
      </c>
      <c r="CH76" s="66" t="s">
        <v>109</v>
      </c>
      <c r="CI76" s="66" t="s">
        <v>109</v>
      </c>
      <c r="CJ76" s="70">
        <f>CG76</f>
        <v>2.80497</v>
      </c>
      <c r="CK76" s="66" t="s">
        <v>109</v>
      </c>
      <c r="CL76" s="68">
        <f>CO76</f>
        <v>2.80497</v>
      </c>
      <c r="CM76" s="66" t="s">
        <v>109</v>
      </c>
      <c r="CN76" s="66" t="s">
        <v>109</v>
      </c>
      <c r="CO76" s="68">
        <f>BU76</f>
        <v>2.80497</v>
      </c>
      <c r="CP76" s="66" t="s">
        <v>109</v>
      </c>
      <c r="CQ76" s="15" t="s">
        <v>109</v>
      </c>
    </row>
    <row r="77" s="25" customFormat="1" ht="47.25">
      <c r="A77" s="33" t="s">
        <v>214</v>
      </c>
      <c r="B77" s="34" t="s">
        <v>215</v>
      </c>
      <c r="C77" s="83" t="s">
        <v>108</v>
      </c>
      <c r="D77" s="35" t="s">
        <v>109</v>
      </c>
      <c r="E77" s="81" t="s">
        <v>109</v>
      </c>
      <c r="F77" s="81" t="s">
        <v>109</v>
      </c>
      <c r="G77" s="81" t="s">
        <v>109</v>
      </c>
      <c r="H77" s="55" t="s">
        <v>109</v>
      </c>
      <c r="I77" s="55" t="s">
        <v>109</v>
      </c>
      <c r="J77" s="78" t="s">
        <v>109</v>
      </c>
      <c r="K77" s="55">
        <f>SUM(K78)</f>
        <v>0.39000000000000001</v>
      </c>
      <c r="L77" s="55">
        <f>SUM(L78)</f>
        <v>0.39000000000000001</v>
      </c>
      <c r="M77" s="78" t="s">
        <v>109</v>
      </c>
      <c r="N77" s="35" t="s">
        <v>109</v>
      </c>
      <c r="O77" s="37" t="s">
        <v>109</v>
      </c>
      <c r="P77" s="35" t="s">
        <v>109</v>
      </c>
      <c r="Q77" s="35" t="s">
        <v>109</v>
      </c>
      <c r="R77" s="35" t="s">
        <v>109</v>
      </c>
      <c r="S77" s="35" t="s">
        <v>109</v>
      </c>
      <c r="T77" s="37" t="s">
        <v>109</v>
      </c>
      <c r="U77" s="37">
        <f>SUM(U78)</f>
        <v>0.39000000000000001</v>
      </c>
      <c r="V77" s="37" t="s">
        <v>109</v>
      </c>
      <c r="W77" s="37" t="s">
        <v>109</v>
      </c>
      <c r="X77" s="37">
        <f>SUM(X78)</f>
        <v>0.39000000000000001</v>
      </c>
      <c r="Y77" s="35" t="s">
        <v>109</v>
      </c>
      <c r="Z77" s="35" t="s">
        <v>109</v>
      </c>
      <c r="AA77" s="35" t="s">
        <v>109</v>
      </c>
      <c r="AB77" s="35" t="s">
        <v>109</v>
      </c>
      <c r="AC77" s="35" t="s">
        <v>109</v>
      </c>
      <c r="AD77" s="37" t="s">
        <v>109</v>
      </c>
      <c r="AE77" s="35" t="s">
        <v>109</v>
      </c>
      <c r="AF77" s="35" t="s">
        <v>109</v>
      </c>
      <c r="AG77" s="37" t="s">
        <v>109</v>
      </c>
      <c r="AH77" s="35" t="s">
        <v>109</v>
      </c>
      <c r="AI77" s="35" t="s">
        <v>109</v>
      </c>
      <c r="AJ77" s="35" t="s">
        <v>109</v>
      </c>
      <c r="AK77" s="35" t="s">
        <v>109</v>
      </c>
      <c r="AL77" s="35" t="s">
        <v>109</v>
      </c>
      <c r="AM77" s="35" t="s">
        <v>109</v>
      </c>
      <c r="AN77" s="35" t="s">
        <v>109</v>
      </c>
      <c r="AO77" s="35" t="s">
        <v>109</v>
      </c>
      <c r="AP77" s="35" t="s">
        <v>109</v>
      </c>
      <c r="AQ77" s="35" t="s">
        <v>109</v>
      </c>
      <c r="AR77" s="35" t="s">
        <v>109</v>
      </c>
      <c r="AS77" s="35" t="s">
        <v>109</v>
      </c>
      <c r="AT77" s="35" t="s">
        <v>109</v>
      </c>
      <c r="AU77" s="35" t="s">
        <v>109</v>
      </c>
      <c r="AV77" s="35" t="s">
        <v>109</v>
      </c>
      <c r="AW77" s="35" t="s">
        <v>109</v>
      </c>
      <c r="AX77" s="35" t="s">
        <v>109</v>
      </c>
      <c r="AY77" s="35" t="s">
        <v>109</v>
      </c>
      <c r="AZ77" s="35" t="s">
        <v>109</v>
      </c>
      <c r="BA77" s="35" t="s">
        <v>109</v>
      </c>
      <c r="BB77" s="35" t="s">
        <v>109</v>
      </c>
      <c r="BC77" s="35" t="s">
        <v>109</v>
      </c>
      <c r="BD77" s="35" t="s">
        <v>109</v>
      </c>
      <c r="BE77" s="35" t="s">
        <v>109</v>
      </c>
      <c r="BF77" s="35" t="s">
        <v>109</v>
      </c>
      <c r="BG77" s="35" t="s">
        <v>109</v>
      </c>
      <c r="BH77" s="35" t="s">
        <v>109</v>
      </c>
      <c r="BI77" s="35" t="s">
        <v>109</v>
      </c>
      <c r="BJ77" s="35" t="s">
        <v>109</v>
      </c>
      <c r="BK77" s="35" t="s">
        <v>109</v>
      </c>
      <c r="BL77" s="35" t="s">
        <v>109</v>
      </c>
      <c r="BM77" s="37" t="s">
        <v>109</v>
      </c>
      <c r="BN77" s="35" t="s">
        <v>109</v>
      </c>
      <c r="BO77" s="35" t="s">
        <v>109</v>
      </c>
      <c r="BP77" s="37" t="s">
        <v>109</v>
      </c>
      <c r="BQ77" s="35" t="s">
        <v>109</v>
      </c>
      <c r="BR77" s="37" t="s">
        <v>109</v>
      </c>
      <c r="BS77" s="35" t="s">
        <v>109</v>
      </c>
      <c r="BT77" s="35" t="s">
        <v>109</v>
      </c>
      <c r="BU77" s="37" t="s">
        <v>109</v>
      </c>
      <c r="BV77" s="35" t="s">
        <v>109</v>
      </c>
      <c r="BW77" s="35" t="s">
        <v>109</v>
      </c>
      <c r="BX77" s="35" t="s">
        <v>109</v>
      </c>
      <c r="BY77" s="35" t="s">
        <v>109</v>
      </c>
      <c r="BZ77" s="35" t="s">
        <v>109</v>
      </c>
      <c r="CA77" s="35" t="s">
        <v>109</v>
      </c>
      <c r="CB77" s="55">
        <f>SUM(CB78)</f>
        <v>0.39000000000000001</v>
      </c>
      <c r="CC77" s="35" t="s">
        <v>109</v>
      </c>
      <c r="CD77" s="35" t="s">
        <v>109</v>
      </c>
      <c r="CE77" s="55">
        <f>SUM(CE78)</f>
        <v>0.39000000000000001</v>
      </c>
      <c r="CF77" s="35" t="s">
        <v>109</v>
      </c>
      <c r="CG77" s="37" t="s">
        <v>109</v>
      </c>
      <c r="CH77" s="35" t="s">
        <v>109</v>
      </c>
      <c r="CI77" s="35" t="s">
        <v>109</v>
      </c>
      <c r="CJ77" s="37" t="s">
        <v>109</v>
      </c>
      <c r="CK77" s="35" t="s">
        <v>109</v>
      </c>
      <c r="CL77" s="55">
        <f>SUM(CL78)</f>
        <v>0.39000000000000001</v>
      </c>
      <c r="CM77" s="35" t="s">
        <v>109</v>
      </c>
      <c r="CN77" s="35" t="s">
        <v>109</v>
      </c>
      <c r="CO77" s="55">
        <f>SUM(CO78)</f>
        <v>0.39000000000000001</v>
      </c>
      <c r="CP77" s="35" t="s">
        <v>109</v>
      </c>
      <c r="CQ77" s="38" t="s">
        <v>109</v>
      </c>
    </row>
    <row r="78" ht="78.75">
      <c r="A78" s="63" t="s">
        <v>214</v>
      </c>
      <c r="B78" s="82" t="s">
        <v>216</v>
      </c>
      <c r="C78" s="72" t="s">
        <v>217</v>
      </c>
      <c r="D78" s="66" t="s">
        <v>109</v>
      </c>
      <c r="E78" s="67">
        <v>2025</v>
      </c>
      <c r="F78" s="67" t="s">
        <v>109</v>
      </c>
      <c r="G78" s="67">
        <v>2025</v>
      </c>
      <c r="H78" s="66" t="s">
        <v>109</v>
      </c>
      <c r="I78" s="66" t="s">
        <v>109</v>
      </c>
      <c r="J78" s="66" t="s">
        <v>109</v>
      </c>
      <c r="K78" s="68">
        <v>0.39000000000000001</v>
      </c>
      <c r="L78" s="68">
        <f>K78</f>
        <v>0.39000000000000001</v>
      </c>
      <c r="M78" s="69">
        <v>45413</v>
      </c>
      <c r="N78" s="66" t="s">
        <v>109</v>
      </c>
      <c r="O78" s="70" t="s">
        <v>109</v>
      </c>
      <c r="P78" s="66" t="s">
        <v>109</v>
      </c>
      <c r="Q78" s="66" t="s">
        <v>109</v>
      </c>
      <c r="R78" s="66" t="s">
        <v>109</v>
      </c>
      <c r="S78" s="66" t="s">
        <v>109</v>
      </c>
      <c r="T78" s="70" t="s">
        <v>109</v>
      </c>
      <c r="U78" s="70">
        <f>K78</f>
        <v>0.39000000000000001</v>
      </c>
      <c r="V78" s="70" t="s">
        <v>109</v>
      </c>
      <c r="W78" s="70" t="s">
        <v>109</v>
      </c>
      <c r="X78" s="70">
        <f>K78</f>
        <v>0.39000000000000001</v>
      </c>
      <c r="Y78" s="66" t="s">
        <v>109</v>
      </c>
      <c r="Z78" s="66" t="s">
        <v>109</v>
      </c>
      <c r="AA78" s="66" t="s">
        <v>109</v>
      </c>
      <c r="AB78" s="66" t="s">
        <v>109</v>
      </c>
      <c r="AC78" s="66" t="s">
        <v>109</v>
      </c>
      <c r="AD78" s="70" t="s">
        <v>109</v>
      </c>
      <c r="AE78" s="66" t="s">
        <v>109</v>
      </c>
      <c r="AF78" s="66" t="s">
        <v>109</v>
      </c>
      <c r="AG78" s="70" t="s">
        <v>109</v>
      </c>
      <c r="AH78" s="66" t="s">
        <v>109</v>
      </c>
      <c r="AI78" s="66" t="s">
        <v>109</v>
      </c>
      <c r="AJ78" s="66" t="s">
        <v>109</v>
      </c>
      <c r="AK78" s="66" t="s">
        <v>109</v>
      </c>
      <c r="AL78" s="66" t="s">
        <v>109</v>
      </c>
      <c r="AM78" s="66" t="s">
        <v>109</v>
      </c>
      <c r="AN78" s="66" t="s">
        <v>109</v>
      </c>
      <c r="AO78" s="66" t="s">
        <v>109</v>
      </c>
      <c r="AP78" s="66" t="s">
        <v>109</v>
      </c>
      <c r="AQ78" s="66" t="s">
        <v>109</v>
      </c>
      <c r="AR78" s="66" t="s">
        <v>109</v>
      </c>
      <c r="AS78" s="66" t="s">
        <v>109</v>
      </c>
      <c r="AT78" s="66" t="s">
        <v>109</v>
      </c>
      <c r="AU78" s="66" t="s">
        <v>109</v>
      </c>
      <c r="AV78" s="66" t="s">
        <v>109</v>
      </c>
      <c r="AW78" s="66" t="s">
        <v>109</v>
      </c>
      <c r="AX78" s="66" t="s">
        <v>109</v>
      </c>
      <c r="AY78" s="66" t="s">
        <v>109</v>
      </c>
      <c r="AZ78" s="66" t="s">
        <v>109</v>
      </c>
      <c r="BA78" s="66" t="s">
        <v>109</v>
      </c>
      <c r="BB78" s="66" t="s">
        <v>109</v>
      </c>
      <c r="BC78" s="66" t="s">
        <v>109</v>
      </c>
      <c r="BD78" s="66" t="s">
        <v>109</v>
      </c>
      <c r="BE78" s="66" t="s">
        <v>109</v>
      </c>
      <c r="BF78" s="66" t="s">
        <v>109</v>
      </c>
      <c r="BG78" s="66" t="s">
        <v>109</v>
      </c>
      <c r="BH78" s="66" t="s">
        <v>109</v>
      </c>
      <c r="BI78" s="66" t="s">
        <v>109</v>
      </c>
      <c r="BJ78" s="66" t="s">
        <v>109</v>
      </c>
      <c r="BK78" s="66" t="s">
        <v>109</v>
      </c>
      <c r="BL78" s="66" t="s">
        <v>109</v>
      </c>
      <c r="BM78" s="66" t="s">
        <v>109</v>
      </c>
      <c r="BN78" s="66" t="s">
        <v>109</v>
      </c>
      <c r="BO78" s="66" t="s">
        <v>109</v>
      </c>
      <c r="BP78" s="66" t="s">
        <v>109</v>
      </c>
      <c r="BQ78" s="66" t="s">
        <v>109</v>
      </c>
      <c r="BR78" s="70" t="s">
        <v>109</v>
      </c>
      <c r="BS78" s="66" t="s">
        <v>109</v>
      </c>
      <c r="BT78" s="66" t="s">
        <v>109</v>
      </c>
      <c r="BU78" s="70" t="s">
        <v>109</v>
      </c>
      <c r="BV78" s="66" t="s">
        <v>109</v>
      </c>
      <c r="BW78" s="66" t="s">
        <v>109</v>
      </c>
      <c r="BX78" s="66" t="s">
        <v>109</v>
      </c>
      <c r="BY78" s="66" t="s">
        <v>109</v>
      </c>
      <c r="BZ78" s="66" t="s">
        <v>109</v>
      </c>
      <c r="CA78" s="66" t="s">
        <v>109</v>
      </c>
      <c r="CB78" s="68">
        <f>K78</f>
        <v>0.39000000000000001</v>
      </c>
      <c r="CC78" s="66" t="s">
        <v>109</v>
      </c>
      <c r="CD78" s="66" t="s">
        <v>109</v>
      </c>
      <c r="CE78" s="68">
        <f>CB78</f>
        <v>0.39000000000000001</v>
      </c>
      <c r="CF78" s="66" t="s">
        <v>109</v>
      </c>
      <c r="CG78" s="70" t="s">
        <v>109</v>
      </c>
      <c r="CH78" s="66" t="s">
        <v>109</v>
      </c>
      <c r="CI78" s="66" t="s">
        <v>109</v>
      </c>
      <c r="CJ78" s="70" t="s">
        <v>109</v>
      </c>
      <c r="CK78" s="66" t="s">
        <v>109</v>
      </c>
      <c r="CL78" s="68">
        <f>CB78</f>
        <v>0.39000000000000001</v>
      </c>
      <c r="CM78" s="66" t="s">
        <v>109</v>
      </c>
      <c r="CN78" s="66" t="s">
        <v>109</v>
      </c>
      <c r="CO78" s="68">
        <f>CL78</f>
        <v>0.39000000000000001</v>
      </c>
      <c r="CP78" s="66" t="s">
        <v>109</v>
      </c>
      <c r="CQ78" s="15" t="s">
        <v>109</v>
      </c>
    </row>
    <row r="79" s="25" customFormat="1">
      <c r="A79" s="56" t="s">
        <v>218</v>
      </c>
      <c r="B79" s="84" t="s">
        <v>219</v>
      </c>
      <c r="C79" s="57" t="s">
        <v>108</v>
      </c>
      <c r="D79" s="58" t="s">
        <v>168</v>
      </c>
      <c r="E79" s="74" t="s">
        <v>109</v>
      </c>
      <c r="F79" s="74" t="s">
        <v>109</v>
      </c>
      <c r="G79" s="74" t="s">
        <v>109</v>
      </c>
      <c r="H79" s="61">
        <v>1.159</v>
      </c>
      <c r="I79" s="61">
        <v>1.159</v>
      </c>
      <c r="J79" s="75" t="s">
        <v>109</v>
      </c>
      <c r="K79" s="60">
        <f>SUM(K80:K84)</f>
        <v>27.889928999999999</v>
      </c>
      <c r="L79" s="60">
        <f>SUM(L80:L84)</f>
        <v>27.889928999999999</v>
      </c>
      <c r="M79" s="75" t="s">
        <v>109</v>
      </c>
      <c r="N79" s="58" t="s">
        <v>109</v>
      </c>
      <c r="O79" s="60">
        <f>SUM(O80:O83)</f>
        <v>1.159</v>
      </c>
      <c r="P79" s="58" t="s">
        <v>109</v>
      </c>
      <c r="Q79" s="58" t="s">
        <v>109</v>
      </c>
      <c r="R79" s="58" t="s">
        <v>109</v>
      </c>
      <c r="S79" s="58" t="s">
        <v>109</v>
      </c>
      <c r="T79" s="60">
        <f>SUM(T80:T84)</f>
        <v>1.159</v>
      </c>
      <c r="U79" s="60">
        <f>SUM(U80:U84)</f>
        <v>27.889928999999999</v>
      </c>
      <c r="V79" s="61" t="str">
        <f>V83</f>
        <v>н/д</v>
      </c>
      <c r="W79" s="61" t="str">
        <f>W83</f>
        <v>н/д</v>
      </c>
      <c r="X79" s="60">
        <f>SUM(X80:X84)</f>
        <v>26.730929</v>
      </c>
      <c r="Y79" s="61" t="s">
        <v>109</v>
      </c>
      <c r="Z79" s="58" t="s">
        <v>109</v>
      </c>
      <c r="AA79" s="58" t="s">
        <v>109</v>
      </c>
      <c r="AB79" s="61" t="s">
        <v>109</v>
      </c>
      <c r="AC79" s="58" t="s">
        <v>109</v>
      </c>
      <c r="AD79" s="61" t="str">
        <f>AD83</f>
        <v>н/д</v>
      </c>
      <c r="AE79" s="58" t="s">
        <v>109</v>
      </c>
      <c r="AF79" s="58" t="s">
        <v>109</v>
      </c>
      <c r="AG79" s="61" t="str">
        <f>AG83</f>
        <v>н/д</v>
      </c>
      <c r="AH79" s="58" t="s">
        <v>109</v>
      </c>
      <c r="AI79" s="60">
        <f>SUM(AI80:AI83)</f>
        <v>1.159</v>
      </c>
      <c r="AJ79" s="58" t="s">
        <v>109</v>
      </c>
      <c r="AK79" s="58" t="s">
        <v>109</v>
      </c>
      <c r="AL79" s="60">
        <f>SUM(AL80:AL83)</f>
        <v>1.159</v>
      </c>
      <c r="AM79" s="58" t="s">
        <v>109</v>
      </c>
      <c r="AN79" s="60">
        <f>SUM(AN80:AN83)</f>
        <v>1.159</v>
      </c>
      <c r="AO79" s="58" t="s">
        <v>109</v>
      </c>
      <c r="AP79" s="58" t="s">
        <v>109</v>
      </c>
      <c r="AQ79" s="60">
        <f>SUM(AQ80:AQ83)</f>
        <v>1.159</v>
      </c>
      <c r="AR79" s="58" t="s">
        <v>109</v>
      </c>
      <c r="AS79" s="58" t="s">
        <v>109</v>
      </c>
      <c r="AT79" s="58" t="s">
        <v>109</v>
      </c>
      <c r="AU79" s="58" t="s">
        <v>109</v>
      </c>
      <c r="AV79" s="58" t="s">
        <v>109</v>
      </c>
      <c r="AW79" s="58" t="s">
        <v>109</v>
      </c>
      <c r="AX79" s="58" t="str">
        <f>AX83</f>
        <v>н/д</v>
      </c>
      <c r="AY79" s="58" t="s">
        <v>109</v>
      </c>
      <c r="AZ79" s="58" t="s">
        <v>109</v>
      </c>
      <c r="BA79" s="58" t="str">
        <f>BA83</f>
        <v>н/д</v>
      </c>
      <c r="BB79" s="58" t="s">
        <v>109</v>
      </c>
      <c r="BC79" s="58" t="s">
        <v>109</v>
      </c>
      <c r="BD79" s="58" t="s">
        <v>109</v>
      </c>
      <c r="BE79" s="58" t="s">
        <v>109</v>
      </c>
      <c r="BF79" s="58" t="s">
        <v>109</v>
      </c>
      <c r="BG79" s="58" t="s">
        <v>109</v>
      </c>
      <c r="BH79" s="58" t="s">
        <v>109</v>
      </c>
      <c r="BI79" s="58" t="s">
        <v>109</v>
      </c>
      <c r="BJ79" s="58" t="s">
        <v>109</v>
      </c>
      <c r="BK79" s="58" t="str">
        <f t="shared" si="45"/>
        <v>н/д</v>
      </c>
      <c r="BL79" s="58" t="s">
        <v>109</v>
      </c>
      <c r="BM79" s="58" t="s">
        <v>109</v>
      </c>
      <c r="BN79" s="58" t="s">
        <v>109</v>
      </c>
      <c r="BO79" s="58" t="s">
        <v>109</v>
      </c>
      <c r="BP79" s="58" t="s">
        <v>109</v>
      </c>
      <c r="BQ79" s="58" t="s">
        <v>109</v>
      </c>
      <c r="BR79" s="58" t="s">
        <v>109</v>
      </c>
      <c r="BS79" s="58" t="s">
        <v>109</v>
      </c>
      <c r="BT79" s="58" t="s">
        <v>109</v>
      </c>
      <c r="BU79" s="58" t="s">
        <v>109</v>
      </c>
      <c r="BV79" s="58" t="s">
        <v>109</v>
      </c>
      <c r="BW79" s="58" t="s">
        <v>109</v>
      </c>
      <c r="BX79" s="58" t="s">
        <v>109</v>
      </c>
      <c r="BY79" s="58" t="s">
        <v>109</v>
      </c>
      <c r="BZ79" s="58" t="s">
        <v>109</v>
      </c>
      <c r="CA79" s="58" t="s">
        <v>109</v>
      </c>
      <c r="CB79" s="60">
        <f>SUM(CB80:CB84)</f>
        <v>26.730929</v>
      </c>
      <c r="CC79" s="58" t="s">
        <v>109</v>
      </c>
      <c r="CD79" s="58" t="s">
        <v>109</v>
      </c>
      <c r="CE79" s="60">
        <f>SUM(CE80:CE84)</f>
        <v>26.730929</v>
      </c>
      <c r="CF79" s="58" t="s">
        <v>109</v>
      </c>
      <c r="CG79" s="60">
        <f>SUM(CG80:CG83)</f>
        <v>1.159</v>
      </c>
      <c r="CH79" s="58" t="s">
        <v>109</v>
      </c>
      <c r="CI79" s="58" t="s">
        <v>109</v>
      </c>
      <c r="CJ79" s="60">
        <f>SUM(CJ80:CJ83)</f>
        <v>1.159</v>
      </c>
      <c r="CK79" s="58" t="s">
        <v>109</v>
      </c>
      <c r="CL79" s="60">
        <f>SUM(CL80:CL84)</f>
        <v>27.889928999999999</v>
      </c>
      <c r="CM79" s="58" t="s">
        <v>109</v>
      </c>
      <c r="CN79" s="58" t="s">
        <v>109</v>
      </c>
      <c r="CO79" s="60">
        <f>SUM(CO80:CO84)</f>
        <v>27.889928999999999</v>
      </c>
      <c r="CP79" s="58" t="s">
        <v>109</v>
      </c>
      <c r="CQ79" s="62" t="s">
        <v>109</v>
      </c>
    </row>
    <row r="80" ht="47.25">
      <c r="A80" s="15" t="s">
        <v>220</v>
      </c>
      <c r="B80" s="15" t="s">
        <v>221</v>
      </c>
      <c r="C80" s="15" t="s">
        <v>222</v>
      </c>
      <c r="D80" s="66" t="s">
        <v>168</v>
      </c>
      <c r="E80" s="67">
        <v>2021</v>
      </c>
      <c r="F80" s="67">
        <v>2021</v>
      </c>
      <c r="G80" s="67">
        <v>2021</v>
      </c>
      <c r="H80" s="70">
        <v>1.159</v>
      </c>
      <c r="I80" s="70">
        <v>1.159</v>
      </c>
      <c r="J80" s="69">
        <v>44409</v>
      </c>
      <c r="K80" s="68">
        <f>O80</f>
        <v>1.159</v>
      </c>
      <c r="L80" s="68">
        <f t="shared" ref="L80:L84" si="73">K80</f>
        <v>1.159</v>
      </c>
      <c r="M80" s="69">
        <v>44409</v>
      </c>
      <c r="N80" s="66" t="s">
        <v>109</v>
      </c>
      <c r="O80" s="70">
        <v>1.159</v>
      </c>
      <c r="P80" s="66" t="s">
        <v>109</v>
      </c>
      <c r="Q80" s="66" t="s">
        <v>109</v>
      </c>
      <c r="R80" s="66" t="s">
        <v>109</v>
      </c>
      <c r="S80" s="66" t="s">
        <v>109</v>
      </c>
      <c r="T80" s="70">
        <f t="shared" ref="T80:T84" si="74">H80</f>
        <v>1.159</v>
      </c>
      <c r="U80" s="70">
        <f t="shared" ref="U80:U82" si="75">K80</f>
        <v>1.159</v>
      </c>
      <c r="V80" s="70" t="s">
        <v>109</v>
      </c>
      <c r="W80" s="70" t="s">
        <v>109</v>
      </c>
      <c r="X80" s="70" t="s">
        <v>109</v>
      </c>
      <c r="Y80" s="70" t="s">
        <v>109</v>
      </c>
      <c r="Z80" s="66" t="s">
        <v>109</v>
      </c>
      <c r="AA80" s="66" t="s">
        <v>109</v>
      </c>
      <c r="AB80" s="70" t="s">
        <v>109</v>
      </c>
      <c r="AC80" s="66" t="s">
        <v>109</v>
      </c>
      <c r="AD80" s="70" t="str">
        <f t="shared" ref="AD80:AD84" si="76">AG80</f>
        <v>н/д</v>
      </c>
      <c r="AE80" s="66" t="s">
        <v>109</v>
      </c>
      <c r="AF80" s="66" t="s">
        <v>109</v>
      </c>
      <c r="AG80" s="70" t="s">
        <v>109</v>
      </c>
      <c r="AH80" s="66" t="s">
        <v>109</v>
      </c>
      <c r="AI80" s="70">
        <f t="shared" ref="AI80:AI84" si="77">AL80</f>
        <v>1.159</v>
      </c>
      <c r="AJ80" s="66" t="s">
        <v>109</v>
      </c>
      <c r="AK80" s="66" t="s">
        <v>109</v>
      </c>
      <c r="AL80" s="70">
        <f t="shared" ref="AL80:AL84" si="78">I80</f>
        <v>1.159</v>
      </c>
      <c r="AM80" s="66" t="s">
        <v>109</v>
      </c>
      <c r="AN80" s="70">
        <f t="shared" ref="AN80:AN84" si="79">AQ80</f>
        <v>1.159</v>
      </c>
      <c r="AO80" s="66" t="s">
        <v>109</v>
      </c>
      <c r="AP80" s="66" t="s">
        <v>109</v>
      </c>
      <c r="AQ80" s="70">
        <f t="shared" ref="AQ80:AQ84" si="80">O80</f>
        <v>1.159</v>
      </c>
      <c r="AR80" s="66" t="s">
        <v>109</v>
      </c>
      <c r="AS80" s="66" t="s">
        <v>109</v>
      </c>
      <c r="AT80" s="66" t="s">
        <v>109</v>
      </c>
      <c r="AU80" s="66" t="s">
        <v>109</v>
      </c>
      <c r="AV80" s="66" t="s">
        <v>109</v>
      </c>
      <c r="AW80" s="66" t="s">
        <v>109</v>
      </c>
      <c r="AX80" s="66" t="s">
        <v>109</v>
      </c>
      <c r="AY80" s="66" t="s">
        <v>109</v>
      </c>
      <c r="AZ80" s="66" t="s">
        <v>109</v>
      </c>
      <c r="BA80" s="66" t="str">
        <f t="shared" ref="BA80:BA84" si="81">AX80</f>
        <v>н/д</v>
      </c>
      <c r="BB80" s="66" t="s">
        <v>109</v>
      </c>
      <c r="BC80" s="66" t="s">
        <v>109</v>
      </c>
      <c r="BD80" s="66" t="s">
        <v>109</v>
      </c>
      <c r="BE80" s="66" t="s">
        <v>109</v>
      </c>
      <c r="BF80" s="66" t="s">
        <v>109</v>
      </c>
      <c r="BG80" s="66" t="s">
        <v>109</v>
      </c>
      <c r="BH80" s="66" t="s">
        <v>109</v>
      </c>
      <c r="BI80" s="66" t="s">
        <v>109</v>
      </c>
      <c r="BJ80" s="66" t="s">
        <v>109</v>
      </c>
      <c r="BK80" s="66" t="s">
        <v>109</v>
      </c>
      <c r="BL80" s="66" t="s">
        <v>109</v>
      </c>
      <c r="BM80" s="66" t="s">
        <v>109</v>
      </c>
      <c r="BN80" s="66" t="s">
        <v>109</v>
      </c>
      <c r="BO80" s="66" t="s">
        <v>109</v>
      </c>
      <c r="BP80" s="66" t="s">
        <v>109</v>
      </c>
      <c r="BQ80" s="66" t="s">
        <v>109</v>
      </c>
      <c r="BR80" s="66" t="s">
        <v>109</v>
      </c>
      <c r="BS80" s="66" t="s">
        <v>109</v>
      </c>
      <c r="BT80" s="66" t="s">
        <v>109</v>
      </c>
      <c r="BU80" s="66" t="s">
        <v>109</v>
      </c>
      <c r="BV80" s="66" t="s">
        <v>109</v>
      </c>
      <c r="BW80" s="66" t="s">
        <v>109</v>
      </c>
      <c r="BX80" s="66" t="s">
        <v>109</v>
      </c>
      <c r="BY80" s="66" t="s">
        <v>109</v>
      </c>
      <c r="BZ80" s="66" t="s">
        <v>109</v>
      </c>
      <c r="CA80" s="66" t="s">
        <v>109</v>
      </c>
      <c r="CB80" s="66" t="str">
        <f>BW80</f>
        <v>н/д</v>
      </c>
      <c r="CC80" s="66" t="s">
        <v>109</v>
      </c>
      <c r="CD80" s="66" t="s">
        <v>109</v>
      </c>
      <c r="CE80" s="66" t="str">
        <f>BZ80</f>
        <v>н/д</v>
      </c>
      <c r="CF80" s="66" t="s">
        <v>109</v>
      </c>
      <c r="CG80" s="70">
        <f t="shared" ref="CG80:CG84" si="82">CJ80</f>
        <v>1.159</v>
      </c>
      <c r="CH80" s="66" t="s">
        <v>109</v>
      </c>
      <c r="CI80" s="66" t="s">
        <v>109</v>
      </c>
      <c r="CJ80" s="70">
        <f t="shared" ref="CJ80:CJ84" si="83">AL80</f>
        <v>1.159</v>
      </c>
      <c r="CK80" s="66" t="s">
        <v>109</v>
      </c>
      <c r="CL80" s="70">
        <f>CO80</f>
        <v>1.159</v>
      </c>
      <c r="CM80" s="66" t="s">
        <v>109</v>
      </c>
      <c r="CN80" s="66" t="s">
        <v>109</v>
      </c>
      <c r="CO80" s="70">
        <f>AQ80</f>
        <v>1.159</v>
      </c>
      <c r="CP80" s="66" t="s">
        <v>109</v>
      </c>
      <c r="CQ80" s="15" t="s">
        <v>109</v>
      </c>
    </row>
    <row r="81" ht="31.5">
      <c r="A81" s="15" t="s">
        <v>220</v>
      </c>
      <c r="B81" s="15" t="s">
        <v>223</v>
      </c>
      <c r="C81" s="15" t="s">
        <v>224</v>
      </c>
      <c r="D81" s="66" t="s">
        <v>109</v>
      </c>
      <c r="E81" s="67">
        <v>2025</v>
      </c>
      <c r="F81" s="67" t="s">
        <v>109</v>
      </c>
      <c r="G81" s="67">
        <v>2025</v>
      </c>
      <c r="H81" s="70" t="s">
        <v>109</v>
      </c>
      <c r="I81" s="70" t="s">
        <v>109</v>
      </c>
      <c r="J81" s="69" t="s">
        <v>109</v>
      </c>
      <c r="K81" s="68">
        <v>24</v>
      </c>
      <c r="L81" s="68">
        <f t="shared" si="73"/>
        <v>24</v>
      </c>
      <c r="M81" s="69">
        <v>45413</v>
      </c>
      <c r="N81" s="66" t="s">
        <v>109</v>
      </c>
      <c r="O81" s="70" t="s">
        <v>109</v>
      </c>
      <c r="P81" s="66" t="s">
        <v>109</v>
      </c>
      <c r="Q81" s="66" t="s">
        <v>109</v>
      </c>
      <c r="R81" s="66" t="s">
        <v>109</v>
      </c>
      <c r="S81" s="66" t="s">
        <v>109</v>
      </c>
      <c r="T81" s="70" t="str">
        <f t="shared" si="74"/>
        <v>н/д</v>
      </c>
      <c r="U81" s="70">
        <f t="shared" si="75"/>
        <v>24</v>
      </c>
      <c r="V81" s="70" t="s">
        <v>109</v>
      </c>
      <c r="W81" s="70" t="s">
        <v>109</v>
      </c>
      <c r="X81" s="70">
        <f t="shared" ref="X81:X84" si="84">K81</f>
        <v>24</v>
      </c>
      <c r="Y81" s="70" t="s">
        <v>109</v>
      </c>
      <c r="Z81" s="66" t="s">
        <v>109</v>
      </c>
      <c r="AA81" s="66" t="s">
        <v>109</v>
      </c>
      <c r="AB81" s="70" t="s">
        <v>109</v>
      </c>
      <c r="AC81" s="66" t="s">
        <v>109</v>
      </c>
      <c r="AD81" s="70" t="str">
        <f t="shared" si="76"/>
        <v>н/д</v>
      </c>
      <c r="AE81" s="66" t="s">
        <v>109</v>
      </c>
      <c r="AF81" s="66" t="s">
        <v>109</v>
      </c>
      <c r="AG81" s="70" t="s">
        <v>109</v>
      </c>
      <c r="AH81" s="66" t="s">
        <v>109</v>
      </c>
      <c r="AI81" s="70" t="str">
        <f t="shared" si="77"/>
        <v>н/д</v>
      </c>
      <c r="AJ81" s="66" t="s">
        <v>109</v>
      </c>
      <c r="AK81" s="66" t="s">
        <v>109</v>
      </c>
      <c r="AL81" s="70" t="str">
        <f t="shared" si="78"/>
        <v>н/д</v>
      </c>
      <c r="AM81" s="66" t="s">
        <v>109</v>
      </c>
      <c r="AN81" s="70" t="str">
        <f t="shared" si="79"/>
        <v>н/д</v>
      </c>
      <c r="AO81" s="66" t="s">
        <v>109</v>
      </c>
      <c r="AP81" s="66" t="s">
        <v>109</v>
      </c>
      <c r="AQ81" s="70" t="str">
        <f t="shared" si="80"/>
        <v>н/д</v>
      </c>
      <c r="AR81" s="66" t="s">
        <v>109</v>
      </c>
      <c r="AS81" s="66" t="s">
        <v>109</v>
      </c>
      <c r="AT81" s="66" t="s">
        <v>109</v>
      </c>
      <c r="AU81" s="66" t="s">
        <v>109</v>
      </c>
      <c r="AV81" s="66" t="s">
        <v>109</v>
      </c>
      <c r="AW81" s="66" t="s">
        <v>109</v>
      </c>
      <c r="AX81" s="66" t="s">
        <v>109</v>
      </c>
      <c r="AY81" s="66" t="s">
        <v>109</v>
      </c>
      <c r="AZ81" s="66" t="s">
        <v>109</v>
      </c>
      <c r="BA81" s="66" t="str">
        <f t="shared" si="81"/>
        <v>н/д</v>
      </c>
      <c r="BB81" s="66" t="s">
        <v>109</v>
      </c>
      <c r="BC81" s="66" t="s">
        <v>109</v>
      </c>
      <c r="BD81" s="66" t="s">
        <v>109</v>
      </c>
      <c r="BE81" s="66" t="s">
        <v>109</v>
      </c>
      <c r="BF81" s="66" t="s">
        <v>109</v>
      </c>
      <c r="BG81" s="66" t="s">
        <v>109</v>
      </c>
      <c r="BH81" s="66" t="s">
        <v>109</v>
      </c>
      <c r="BI81" s="66" t="s">
        <v>109</v>
      </c>
      <c r="BJ81" s="66" t="s">
        <v>109</v>
      </c>
      <c r="BK81" s="66" t="s">
        <v>109</v>
      </c>
      <c r="BL81" s="66" t="s">
        <v>109</v>
      </c>
      <c r="BM81" s="66" t="s">
        <v>109</v>
      </c>
      <c r="BN81" s="66" t="s">
        <v>109</v>
      </c>
      <c r="BO81" s="66" t="s">
        <v>109</v>
      </c>
      <c r="BP81" s="66" t="s">
        <v>109</v>
      </c>
      <c r="BQ81" s="66" t="s">
        <v>109</v>
      </c>
      <c r="BR81" s="66" t="s">
        <v>109</v>
      </c>
      <c r="BS81" s="66" t="s">
        <v>109</v>
      </c>
      <c r="BT81" s="66" t="s">
        <v>109</v>
      </c>
      <c r="BU81" s="66" t="s">
        <v>109</v>
      </c>
      <c r="BV81" s="66" t="s">
        <v>109</v>
      </c>
      <c r="BW81" s="66" t="s">
        <v>109</v>
      </c>
      <c r="BX81" s="66" t="s">
        <v>109</v>
      </c>
      <c r="BY81" s="66" t="s">
        <v>109</v>
      </c>
      <c r="BZ81" s="66" t="s">
        <v>109</v>
      </c>
      <c r="CA81" s="66" t="s">
        <v>109</v>
      </c>
      <c r="CB81" s="70">
        <f t="shared" ref="CB81:CB84" si="85">K81</f>
        <v>24</v>
      </c>
      <c r="CC81" s="66" t="s">
        <v>109</v>
      </c>
      <c r="CD81" s="66" t="s">
        <v>109</v>
      </c>
      <c r="CE81" s="70">
        <f t="shared" ref="CE81:CE84" si="86">CB81</f>
        <v>24</v>
      </c>
      <c r="CF81" s="66" t="s">
        <v>109</v>
      </c>
      <c r="CG81" s="70" t="str">
        <f t="shared" si="82"/>
        <v>н/д</v>
      </c>
      <c r="CH81" s="66" t="s">
        <v>109</v>
      </c>
      <c r="CI81" s="66" t="s">
        <v>109</v>
      </c>
      <c r="CJ81" s="70" t="str">
        <f t="shared" si="83"/>
        <v>н/д</v>
      </c>
      <c r="CK81" s="66" t="s">
        <v>109</v>
      </c>
      <c r="CL81" s="70">
        <f t="shared" ref="CL81:CL84" si="87">CB81</f>
        <v>24</v>
      </c>
      <c r="CM81" s="66" t="s">
        <v>109</v>
      </c>
      <c r="CN81" s="66" t="s">
        <v>109</v>
      </c>
      <c r="CO81" s="70">
        <f t="shared" ref="CO81:CO84" si="88">CL81</f>
        <v>24</v>
      </c>
      <c r="CP81" s="66" t="s">
        <v>109</v>
      </c>
      <c r="CQ81" s="15" t="s">
        <v>109</v>
      </c>
    </row>
    <row r="82" ht="47.25">
      <c r="A82" s="15" t="s">
        <v>220</v>
      </c>
      <c r="B82" s="15" t="s">
        <v>225</v>
      </c>
      <c r="C82" s="15" t="s">
        <v>226</v>
      </c>
      <c r="D82" s="66" t="s">
        <v>109</v>
      </c>
      <c r="E82" s="67">
        <v>2025</v>
      </c>
      <c r="F82" s="67" t="s">
        <v>109</v>
      </c>
      <c r="G82" s="67">
        <v>2025</v>
      </c>
      <c r="H82" s="70" t="s">
        <v>109</v>
      </c>
      <c r="I82" s="70" t="s">
        <v>109</v>
      </c>
      <c r="J82" s="69" t="s">
        <v>109</v>
      </c>
      <c r="K82" s="68">
        <v>1.6080000000000001</v>
      </c>
      <c r="L82" s="68">
        <f t="shared" si="73"/>
        <v>1.6080000000000001</v>
      </c>
      <c r="M82" s="69">
        <v>45413</v>
      </c>
      <c r="N82" s="66" t="s">
        <v>109</v>
      </c>
      <c r="O82" s="70" t="s">
        <v>109</v>
      </c>
      <c r="P82" s="66" t="s">
        <v>109</v>
      </c>
      <c r="Q82" s="66" t="s">
        <v>109</v>
      </c>
      <c r="R82" s="66" t="s">
        <v>109</v>
      </c>
      <c r="S82" s="66" t="s">
        <v>109</v>
      </c>
      <c r="T82" s="70" t="str">
        <f t="shared" si="74"/>
        <v>н/д</v>
      </c>
      <c r="U82" s="70">
        <f t="shared" si="75"/>
        <v>1.6080000000000001</v>
      </c>
      <c r="V82" s="70" t="s">
        <v>109</v>
      </c>
      <c r="W82" s="70" t="s">
        <v>109</v>
      </c>
      <c r="X82" s="70">
        <f t="shared" si="84"/>
        <v>1.6080000000000001</v>
      </c>
      <c r="Y82" s="70" t="s">
        <v>109</v>
      </c>
      <c r="Z82" s="66" t="s">
        <v>109</v>
      </c>
      <c r="AA82" s="66" t="s">
        <v>109</v>
      </c>
      <c r="AB82" s="70" t="s">
        <v>109</v>
      </c>
      <c r="AC82" s="66" t="s">
        <v>109</v>
      </c>
      <c r="AD82" s="70" t="str">
        <f t="shared" si="76"/>
        <v>н/д</v>
      </c>
      <c r="AE82" s="66" t="s">
        <v>109</v>
      </c>
      <c r="AF82" s="66" t="s">
        <v>109</v>
      </c>
      <c r="AG82" s="70" t="s">
        <v>109</v>
      </c>
      <c r="AH82" s="66" t="s">
        <v>109</v>
      </c>
      <c r="AI82" s="70" t="str">
        <f t="shared" si="77"/>
        <v>н/д</v>
      </c>
      <c r="AJ82" s="66" t="s">
        <v>109</v>
      </c>
      <c r="AK82" s="66" t="s">
        <v>109</v>
      </c>
      <c r="AL82" s="70" t="str">
        <f t="shared" si="78"/>
        <v>н/д</v>
      </c>
      <c r="AM82" s="66" t="s">
        <v>109</v>
      </c>
      <c r="AN82" s="70" t="str">
        <f t="shared" si="79"/>
        <v>н/д</v>
      </c>
      <c r="AO82" s="66" t="s">
        <v>109</v>
      </c>
      <c r="AP82" s="66" t="s">
        <v>109</v>
      </c>
      <c r="AQ82" s="70" t="str">
        <f t="shared" si="80"/>
        <v>н/д</v>
      </c>
      <c r="AR82" s="66" t="s">
        <v>109</v>
      </c>
      <c r="AS82" s="66" t="s">
        <v>109</v>
      </c>
      <c r="AT82" s="66" t="s">
        <v>109</v>
      </c>
      <c r="AU82" s="66" t="s">
        <v>109</v>
      </c>
      <c r="AV82" s="66" t="s">
        <v>109</v>
      </c>
      <c r="AW82" s="66" t="s">
        <v>109</v>
      </c>
      <c r="AX82" s="66" t="s">
        <v>109</v>
      </c>
      <c r="AY82" s="66" t="s">
        <v>109</v>
      </c>
      <c r="AZ82" s="66" t="s">
        <v>109</v>
      </c>
      <c r="BA82" s="66" t="str">
        <f t="shared" si="81"/>
        <v>н/д</v>
      </c>
      <c r="BB82" s="66" t="s">
        <v>109</v>
      </c>
      <c r="BC82" s="66" t="s">
        <v>109</v>
      </c>
      <c r="BD82" s="66" t="s">
        <v>109</v>
      </c>
      <c r="BE82" s="66" t="s">
        <v>109</v>
      </c>
      <c r="BF82" s="66" t="s">
        <v>109</v>
      </c>
      <c r="BG82" s="66" t="s">
        <v>109</v>
      </c>
      <c r="BH82" s="66" t="s">
        <v>109</v>
      </c>
      <c r="BI82" s="66" t="s">
        <v>109</v>
      </c>
      <c r="BJ82" s="66" t="s">
        <v>109</v>
      </c>
      <c r="BK82" s="66" t="s">
        <v>109</v>
      </c>
      <c r="BL82" s="66" t="s">
        <v>109</v>
      </c>
      <c r="BM82" s="66" t="s">
        <v>109</v>
      </c>
      <c r="BN82" s="66" t="s">
        <v>109</v>
      </c>
      <c r="BO82" s="66" t="s">
        <v>109</v>
      </c>
      <c r="BP82" s="66" t="s">
        <v>109</v>
      </c>
      <c r="BQ82" s="66" t="s">
        <v>109</v>
      </c>
      <c r="BR82" s="66" t="s">
        <v>109</v>
      </c>
      <c r="BS82" s="66" t="s">
        <v>109</v>
      </c>
      <c r="BT82" s="66" t="s">
        <v>109</v>
      </c>
      <c r="BU82" s="66" t="s">
        <v>109</v>
      </c>
      <c r="BV82" s="66" t="s">
        <v>109</v>
      </c>
      <c r="BW82" s="66" t="s">
        <v>109</v>
      </c>
      <c r="BX82" s="66" t="s">
        <v>109</v>
      </c>
      <c r="BY82" s="66" t="s">
        <v>109</v>
      </c>
      <c r="BZ82" s="66" t="s">
        <v>109</v>
      </c>
      <c r="CA82" s="66" t="s">
        <v>109</v>
      </c>
      <c r="CB82" s="70">
        <f t="shared" si="85"/>
        <v>1.6080000000000001</v>
      </c>
      <c r="CC82" s="66" t="s">
        <v>109</v>
      </c>
      <c r="CD82" s="66" t="s">
        <v>109</v>
      </c>
      <c r="CE82" s="70">
        <f t="shared" si="86"/>
        <v>1.6080000000000001</v>
      </c>
      <c r="CF82" s="66" t="s">
        <v>109</v>
      </c>
      <c r="CG82" s="70" t="str">
        <f t="shared" si="82"/>
        <v>н/д</v>
      </c>
      <c r="CH82" s="66" t="s">
        <v>109</v>
      </c>
      <c r="CI82" s="66" t="s">
        <v>109</v>
      </c>
      <c r="CJ82" s="70" t="str">
        <f t="shared" si="83"/>
        <v>н/д</v>
      </c>
      <c r="CK82" s="66" t="s">
        <v>109</v>
      </c>
      <c r="CL82" s="70">
        <f t="shared" si="87"/>
        <v>1.6080000000000001</v>
      </c>
      <c r="CM82" s="66" t="s">
        <v>109</v>
      </c>
      <c r="CN82" s="66" t="s">
        <v>109</v>
      </c>
      <c r="CO82" s="70">
        <f t="shared" si="88"/>
        <v>1.6080000000000001</v>
      </c>
      <c r="CP82" s="66" t="s">
        <v>109</v>
      </c>
      <c r="CQ82" s="15" t="s">
        <v>109</v>
      </c>
    </row>
    <row r="83" ht="63">
      <c r="A83" s="15" t="s">
        <v>220</v>
      </c>
      <c r="B83" s="85" t="s">
        <v>227</v>
      </c>
      <c r="C83" s="15" t="s">
        <v>228</v>
      </c>
      <c r="D83" s="66" t="s">
        <v>109</v>
      </c>
      <c r="E83" s="67">
        <v>2025</v>
      </c>
      <c r="F83" s="67" t="s">
        <v>109</v>
      </c>
      <c r="G83" s="67">
        <v>2025</v>
      </c>
      <c r="H83" s="70" t="s">
        <v>109</v>
      </c>
      <c r="I83" s="70" t="s">
        <v>109</v>
      </c>
      <c r="J83" s="69" t="s">
        <v>109</v>
      </c>
      <c r="K83" s="68">
        <v>0.65292899999999998</v>
      </c>
      <c r="L83" s="68">
        <f t="shared" si="73"/>
        <v>0.65292899999999998</v>
      </c>
      <c r="M83" s="69">
        <v>45413</v>
      </c>
      <c r="N83" s="66" t="s">
        <v>109</v>
      </c>
      <c r="O83" s="70" t="s">
        <v>109</v>
      </c>
      <c r="P83" s="66" t="s">
        <v>109</v>
      </c>
      <c r="Q83" s="66" t="s">
        <v>109</v>
      </c>
      <c r="R83" s="66" t="s">
        <v>109</v>
      </c>
      <c r="S83" s="66" t="s">
        <v>109</v>
      </c>
      <c r="T83" s="70" t="str">
        <f t="shared" si="74"/>
        <v>н/д</v>
      </c>
      <c r="U83" s="70">
        <f t="shared" si="24"/>
        <v>0.65292899999999998</v>
      </c>
      <c r="V83" s="70" t="s">
        <v>109</v>
      </c>
      <c r="W83" s="70" t="s">
        <v>109</v>
      </c>
      <c r="X83" s="70">
        <f t="shared" si="84"/>
        <v>0.65292899999999998</v>
      </c>
      <c r="Y83" s="70" t="s">
        <v>109</v>
      </c>
      <c r="Z83" s="66" t="s">
        <v>109</v>
      </c>
      <c r="AA83" s="66" t="s">
        <v>109</v>
      </c>
      <c r="AB83" s="70" t="s">
        <v>109</v>
      </c>
      <c r="AC83" s="66" t="s">
        <v>109</v>
      </c>
      <c r="AD83" s="70" t="str">
        <f t="shared" si="76"/>
        <v>н/д</v>
      </c>
      <c r="AE83" s="66" t="s">
        <v>109</v>
      </c>
      <c r="AF83" s="66" t="s">
        <v>109</v>
      </c>
      <c r="AG83" s="70" t="s">
        <v>109</v>
      </c>
      <c r="AH83" s="66" t="s">
        <v>109</v>
      </c>
      <c r="AI83" s="70" t="str">
        <f t="shared" si="77"/>
        <v>н/д</v>
      </c>
      <c r="AJ83" s="66" t="s">
        <v>109</v>
      </c>
      <c r="AK83" s="66" t="s">
        <v>109</v>
      </c>
      <c r="AL83" s="70" t="str">
        <f t="shared" si="78"/>
        <v>н/д</v>
      </c>
      <c r="AM83" s="66" t="s">
        <v>109</v>
      </c>
      <c r="AN83" s="70" t="str">
        <f t="shared" si="79"/>
        <v>н/д</v>
      </c>
      <c r="AO83" s="66" t="s">
        <v>109</v>
      </c>
      <c r="AP83" s="66" t="s">
        <v>109</v>
      </c>
      <c r="AQ83" s="70" t="str">
        <f t="shared" si="80"/>
        <v>н/д</v>
      </c>
      <c r="AR83" s="66" t="s">
        <v>109</v>
      </c>
      <c r="AS83" s="66" t="s">
        <v>109</v>
      </c>
      <c r="AT83" s="66" t="s">
        <v>109</v>
      </c>
      <c r="AU83" s="66" t="s">
        <v>109</v>
      </c>
      <c r="AV83" s="66" t="s">
        <v>109</v>
      </c>
      <c r="AW83" s="66" t="s">
        <v>109</v>
      </c>
      <c r="AX83" s="66" t="s">
        <v>109</v>
      </c>
      <c r="AY83" s="66" t="s">
        <v>109</v>
      </c>
      <c r="AZ83" s="66" t="s">
        <v>109</v>
      </c>
      <c r="BA83" s="66" t="str">
        <f t="shared" si="81"/>
        <v>н/д</v>
      </c>
      <c r="BB83" s="66" t="s">
        <v>109</v>
      </c>
      <c r="BC83" s="66" t="s">
        <v>109</v>
      </c>
      <c r="BD83" s="66" t="s">
        <v>109</v>
      </c>
      <c r="BE83" s="66" t="s">
        <v>109</v>
      </c>
      <c r="BF83" s="66" t="s">
        <v>109</v>
      </c>
      <c r="BG83" s="66" t="s">
        <v>109</v>
      </c>
      <c r="BH83" s="66" t="s">
        <v>109</v>
      </c>
      <c r="BI83" s="66" t="s">
        <v>109</v>
      </c>
      <c r="BJ83" s="66" t="s">
        <v>109</v>
      </c>
      <c r="BK83" s="66" t="s">
        <v>109</v>
      </c>
      <c r="BL83" s="66" t="s">
        <v>109</v>
      </c>
      <c r="BM83" s="66" t="s">
        <v>109</v>
      </c>
      <c r="BN83" s="66" t="s">
        <v>109</v>
      </c>
      <c r="BO83" s="66" t="s">
        <v>109</v>
      </c>
      <c r="BP83" s="66" t="s">
        <v>109</v>
      </c>
      <c r="BQ83" s="66" t="s">
        <v>109</v>
      </c>
      <c r="BR83" s="66" t="s">
        <v>109</v>
      </c>
      <c r="BS83" s="66" t="s">
        <v>109</v>
      </c>
      <c r="BT83" s="66" t="s">
        <v>109</v>
      </c>
      <c r="BU83" s="66" t="s">
        <v>109</v>
      </c>
      <c r="BV83" s="66" t="s">
        <v>109</v>
      </c>
      <c r="BW83" s="66" t="s">
        <v>109</v>
      </c>
      <c r="BX83" s="66" t="s">
        <v>109</v>
      </c>
      <c r="BY83" s="66" t="s">
        <v>109</v>
      </c>
      <c r="BZ83" s="66" t="s">
        <v>109</v>
      </c>
      <c r="CA83" s="66" t="s">
        <v>109</v>
      </c>
      <c r="CB83" s="70">
        <f t="shared" si="85"/>
        <v>0.65292899999999998</v>
      </c>
      <c r="CC83" s="66" t="s">
        <v>109</v>
      </c>
      <c r="CD83" s="66" t="s">
        <v>109</v>
      </c>
      <c r="CE83" s="70">
        <f t="shared" si="86"/>
        <v>0.65292899999999998</v>
      </c>
      <c r="CF83" s="66" t="s">
        <v>109</v>
      </c>
      <c r="CG83" s="70" t="str">
        <f t="shared" si="82"/>
        <v>н/д</v>
      </c>
      <c r="CH83" s="66" t="s">
        <v>109</v>
      </c>
      <c r="CI83" s="66" t="s">
        <v>109</v>
      </c>
      <c r="CJ83" s="70" t="str">
        <f t="shared" si="83"/>
        <v>н/д</v>
      </c>
      <c r="CK83" s="66" t="s">
        <v>109</v>
      </c>
      <c r="CL83" s="70">
        <f t="shared" si="87"/>
        <v>0.65292899999999998</v>
      </c>
      <c r="CM83" s="66" t="s">
        <v>109</v>
      </c>
      <c r="CN83" s="66" t="s">
        <v>109</v>
      </c>
      <c r="CO83" s="70">
        <f t="shared" si="88"/>
        <v>0.65292899999999998</v>
      </c>
      <c r="CP83" s="66" t="s">
        <v>109</v>
      </c>
      <c r="CQ83" s="15" t="s">
        <v>109</v>
      </c>
    </row>
    <row r="84" ht="47.25">
      <c r="A84" s="15" t="s">
        <v>220</v>
      </c>
      <c r="B84" s="85" t="s">
        <v>229</v>
      </c>
      <c r="C84" s="15" t="s">
        <v>230</v>
      </c>
      <c r="D84" s="66" t="s">
        <v>109</v>
      </c>
      <c r="E84" s="67">
        <v>2025</v>
      </c>
      <c r="F84" s="67" t="s">
        <v>109</v>
      </c>
      <c r="G84" s="67">
        <v>2025</v>
      </c>
      <c r="H84" s="70" t="s">
        <v>109</v>
      </c>
      <c r="I84" s="70" t="s">
        <v>109</v>
      </c>
      <c r="J84" s="69" t="s">
        <v>109</v>
      </c>
      <c r="K84" s="68">
        <v>0.46999999999999997</v>
      </c>
      <c r="L84" s="68">
        <f t="shared" si="73"/>
        <v>0.46999999999999997</v>
      </c>
      <c r="M84" s="69">
        <v>45413</v>
      </c>
      <c r="N84" s="66" t="s">
        <v>109</v>
      </c>
      <c r="O84" s="70" t="s">
        <v>109</v>
      </c>
      <c r="P84" s="66" t="s">
        <v>109</v>
      </c>
      <c r="Q84" s="66" t="s">
        <v>109</v>
      </c>
      <c r="R84" s="66" t="s">
        <v>109</v>
      </c>
      <c r="S84" s="66" t="s">
        <v>109</v>
      </c>
      <c r="T84" s="70" t="str">
        <f t="shared" si="74"/>
        <v>н/д</v>
      </c>
      <c r="U84" s="70">
        <f t="shared" si="24"/>
        <v>0.46999999999999997</v>
      </c>
      <c r="V84" s="70" t="s">
        <v>109</v>
      </c>
      <c r="W84" s="70" t="s">
        <v>109</v>
      </c>
      <c r="X84" s="70">
        <f t="shared" si="84"/>
        <v>0.46999999999999997</v>
      </c>
      <c r="Y84" s="70" t="s">
        <v>109</v>
      </c>
      <c r="Z84" s="66" t="s">
        <v>109</v>
      </c>
      <c r="AA84" s="66" t="s">
        <v>109</v>
      </c>
      <c r="AB84" s="70" t="s">
        <v>109</v>
      </c>
      <c r="AC84" s="66" t="s">
        <v>109</v>
      </c>
      <c r="AD84" s="70" t="str">
        <f t="shared" si="76"/>
        <v>н/д</v>
      </c>
      <c r="AE84" s="66" t="s">
        <v>109</v>
      </c>
      <c r="AF84" s="66" t="s">
        <v>109</v>
      </c>
      <c r="AG84" s="70" t="s">
        <v>109</v>
      </c>
      <c r="AH84" s="66" t="s">
        <v>109</v>
      </c>
      <c r="AI84" s="70" t="str">
        <f t="shared" si="77"/>
        <v>н/д</v>
      </c>
      <c r="AJ84" s="66" t="s">
        <v>109</v>
      </c>
      <c r="AK84" s="66" t="s">
        <v>109</v>
      </c>
      <c r="AL84" s="70" t="str">
        <f t="shared" si="78"/>
        <v>н/д</v>
      </c>
      <c r="AM84" s="66" t="s">
        <v>109</v>
      </c>
      <c r="AN84" s="70" t="str">
        <f t="shared" si="79"/>
        <v>н/д</v>
      </c>
      <c r="AO84" s="66" t="s">
        <v>109</v>
      </c>
      <c r="AP84" s="66" t="s">
        <v>109</v>
      </c>
      <c r="AQ84" s="70" t="str">
        <f t="shared" si="80"/>
        <v>н/д</v>
      </c>
      <c r="AR84" s="66" t="s">
        <v>109</v>
      </c>
      <c r="AS84" s="66" t="s">
        <v>109</v>
      </c>
      <c r="AT84" s="66" t="s">
        <v>109</v>
      </c>
      <c r="AU84" s="66" t="s">
        <v>109</v>
      </c>
      <c r="AV84" s="66" t="s">
        <v>109</v>
      </c>
      <c r="AW84" s="66" t="s">
        <v>109</v>
      </c>
      <c r="AX84" s="66" t="s">
        <v>109</v>
      </c>
      <c r="AY84" s="66" t="s">
        <v>109</v>
      </c>
      <c r="AZ84" s="66" t="s">
        <v>109</v>
      </c>
      <c r="BA84" s="66" t="str">
        <f t="shared" si="81"/>
        <v>н/д</v>
      </c>
      <c r="BB84" s="66" t="s">
        <v>109</v>
      </c>
      <c r="BC84" s="66" t="s">
        <v>109</v>
      </c>
      <c r="BD84" s="66" t="s">
        <v>109</v>
      </c>
      <c r="BE84" s="66" t="s">
        <v>109</v>
      </c>
      <c r="BF84" s="66" t="s">
        <v>109</v>
      </c>
      <c r="BG84" s="66" t="s">
        <v>109</v>
      </c>
      <c r="BH84" s="66" t="s">
        <v>109</v>
      </c>
      <c r="BI84" s="66" t="s">
        <v>109</v>
      </c>
      <c r="BJ84" s="66" t="s">
        <v>109</v>
      </c>
      <c r="BK84" s="66" t="s">
        <v>109</v>
      </c>
      <c r="BL84" s="66" t="s">
        <v>109</v>
      </c>
      <c r="BM84" s="66" t="s">
        <v>109</v>
      </c>
      <c r="BN84" s="66" t="s">
        <v>109</v>
      </c>
      <c r="BO84" s="66" t="s">
        <v>109</v>
      </c>
      <c r="BP84" s="66" t="s">
        <v>109</v>
      </c>
      <c r="BQ84" s="66" t="s">
        <v>109</v>
      </c>
      <c r="BR84" s="66" t="s">
        <v>109</v>
      </c>
      <c r="BS84" s="66" t="s">
        <v>109</v>
      </c>
      <c r="BT84" s="66" t="s">
        <v>109</v>
      </c>
      <c r="BU84" s="66" t="s">
        <v>109</v>
      </c>
      <c r="BV84" s="66" t="s">
        <v>109</v>
      </c>
      <c r="BW84" s="66" t="s">
        <v>109</v>
      </c>
      <c r="BX84" s="66" t="s">
        <v>109</v>
      </c>
      <c r="BY84" s="66" t="s">
        <v>109</v>
      </c>
      <c r="BZ84" s="66" t="s">
        <v>109</v>
      </c>
      <c r="CA84" s="66" t="s">
        <v>109</v>
      </c>
      <c r="CB84" s="70">
        <f t="shared" si="85"/>
        <v>0.46999999999999997</v>
      </c>
      <c r="CC84" s="66" t="s">
        <v>109</v>
      </c>
      <c r="CD84" s="66" t="s">
        <v>109</v>
      </c>
      <c r="CE84" s="70">
        <f t="shared" si="86"/>
        <v>0.46999999999999997</v>
      </c>
      <c r="CF84" s="66" t="s">
        <v>109</v>
      </c>
      <c r="CG84" s="70" t="str">
        <f t="shared" si="82"/>
        <v>н/д</v>
      </c>
      <c r="CH84" s="66" t="s">
        <v>109</v>
      </c>
      <c r="CI84" s="66" t="s">
        <v>109</v>
      </c>
      <c r="CJ84" s="70" t="str">
        <f t="shared" si="83"/>
        <v>н/д</v>
      </c>
      <c r="CK84" s="66" t="s">
        <v>109</v>
      </c>
      <c r="CL84" s="70">
        <f t="shared" si="87"/>
        <v>0.46999999999999997</v>
      </c>
      <c r="CM84" s="66" t="s">
        <v>109</v>
      </c>
      <c r="CN84" s="66" t="s">
        <v>109</v>
      </c>
      <c r="CO84" s="70">
        <f t="shared" si="88"/>
        <v>0.46999999999999997</v>
      </c>
      <c r="CP84" s="66" t="s">
        <v>109</v>
      </c>
      <c r="CQ84" s="15" t="s">
        <v>109</v>
      </c>
    </row>
    <row r="86" ht="55.5" customHeight="1">
      <c r="A86" s="923" t="s">
        <v>231</v>
      </c>
      <c r="B86" s="923"/>
      <c r="C86" s="923"/>
      <c r="D86" s="923"/>
      <c r="E86" s="923"/>
      <c r="F86" s="923"/>
      <c r="G86" s="923"/>
      <c r="H86" s="923"/>
      <c r="I86" s="923"/>
      <c r="J86" s="923"/>
      <c r="K86" s="923"/>
      <c r="L86" s="923"/>
      <c r="M86" s="923"/>
      <c r="N86" s="923"/>
      <c r="O86" s="923"/>
      <c r="P86" s="923"/>
      <c r="Q86" s="86"/>
      <c r="R86" s="86"/>
      <c r="S86" s="86"/>
      <c r="T86" s="86"/>
      <c r="U86" s="86"/>
    </row>
    <row r="87" ht="40.5" customHeight="1">
      <c r="A87" s="923" t="s">
        <v>232</v>
      </c>
      <c r="B87" s="923"/>
      <c r="C87" s="923"/>
      <c r="D87" s="923"/>
      <c r="E87" s="923"/>
      <c r="F87" s="923"/>
      <c r="G87" s="923"/>
      <c r="H87" s="923"/>
      <c r="I87" s="923"/>
      <c r="J87" s="923"/>
      <c r="K87" s="923"/>
      <c r="L87" s="923"/>
      <c r="M87" s="923"/>
      <c r="N87" s="923"/>
      <c r="O87" s="923"/>
      <c r="P87" s="923"/>
      <c r="Q87" s="86"/>
      <c r="R87" s="86"/>
      <c r="S87" s="86"/>
      <c r="T87" s="86"/>
      <c r="U87" s="86"/>
    </row>
    <row r="88" ht="57.75" customHeight="1">
      <c r="A88" s="923" t="s">
        <v>233</v>
      </c>
      <c r="B88" s="923"/>
      <c r="C88" s="923"/>
      <c r="D88" s="923"/>
      <c r="E88" s="923"/>
      <c r="F88" s="923"/>
      <c r="G88" s="923"/>
      <c r="H88" s="923"/>
      <c r="I88" s="923"/>
      <c r="J88" s="923"/>
      <c r="K88" s="923"/>
      <c r="L88" s="923"/>
      <c r="M88" s="923"/>
      <c r="N88" s="923"/>
      <c r="O88" s="923"/>
      <c r="P88" s="923"/>
      <c r="Q88" s="86"/>
      <c r="R88" s="86"/>
      <c r="S88" s="86"/>
      <c r="T88" s="86"/>
      <c r="U88" s="86"/>
    </row>
    <row r="89" ht="37.5" customHeight="1">
      <c r="A89" s="923" t="s">
        <v>234</v>
      </c>
      <c r="B89" s="923"/>
      <c r="C89" s="923"/>
      <c r="D89" s="923"/>
      <c r="E89" s="923"/>
      <c r="F89" s="923"/>
      <c r="G89" s="923"/>
      <c r="H89" s="923"/>
      <c r="I89" s="923"/>
      <c r="J89" s="923"/>
      <c r="K89" s="923"/>
      <c r="L89" s="923"/>
      <c r="M89" s="923"/>
      <c r="N89" s="923"/>
      <c r="O89" s="923"/>
      <c r="P89" s="923"/>
      <c r="Q89" s="86"/>
      <c r="R89" s="86"/>
      <c r="S89" s="86"/>
      <c r="T89" s="86"/>
      <c r="U89" s="86"/>
    </row>
    <row r="90" ht="53.25" customHeight="1">
      <c r="A90" s="923"/>
      <c r="B90" s="923"/>
      <c r="C90" s="923"/>
      <c r="D90" s="923"/>
      <c r="E90" s="923"/>
      <c r="F90" s="923"/>
      <c r="G90" s="923"/>
      <c r="H90" s="923"/>
      <c r="I90" s="923"/>
      <c r="J90" s="923"/>
      <c r="K90" s="923"/>
      <c r="L90" s="923"/>
      <c r="M90" s="923"/>
      <c r="N90" s="923"/>
      <c r="O90" s="923"/>
      <c r="P90" s="923"/>
      <c r="Q90" s="86"/>
      <c r="R90" s="86"/>
      <c r="S90" s="86"/>
      <c r="T90" s="86"/>
      <c r="U90" s="86"/>
      <c r="V90" s="86"/>
    </row>
    <row r="91">
      <c r="A91" s="924"/>
      <c r="B91" s="924"/>
      <c r="C91" s="924"/>
      <c r="D91" s="924"/>
      <c r="E91" s="924"/>
      <c r="F91" s="924"/>
      <c r="G91" s="924"/>
      <c r="H91" s="924"/>
      <c r="I91" s="924"/>
      <c r="J91" s="924"/>
      <c r="K91" s="924"/>
      <c r="L91" s="924"/>
      <c r="M91" s="924"/>
      <c r="N91" s="924"/>
      <c r="O91" s="924"/>
      <c r="P91" s="924"/>
    </row>
    <row r="92">
      <c r="B92" s="925"/>
      <c r="C92" s="925"/>
      <c r="D92" s="925"/>
      <c r="E92" s="925"/>
      <c r="F92" s="925"/>
      <c r="G92" s="925"/>
      <c r="H92" s="925"/>
      <c r="I92" s="925"/>
      <c r="J92" s="925"/>
      <c r="K92" s="925"/>
      <c r="L92" s="925"/>
      <c r="M92" s="925"/>
      <c r="N92" s="925"/>
      <c r="O92" s="925"/>
      <c r="P92" s="925"/>
      <c r="Q92" s="925"/>
      <c r="R92" s="925"/>
      <c r="S92" s="925"/>
      <c r="T92" s="925"/>
      <c r="U92" s="925"/>
      <c r="V92" s="925"/>
    </row>
    <row r="93">
      <c r="B93" s="925"/>
      <c r="C93" s="925"/>
      <c r="D93" s="925"/>
      <c r="E93" s="925"/>
      <c r="F93" s="925"/>
      <c r="G93" s="925"/>
      <c r="H93" s="925"/>
      <c r="I93" s="925"/>
      <c r="J93" s="925"/>
      <c r="K93" s="925"/>
      <c r="L93" s="925"/>
      <c r="M93" s="925"/>
      <c r="N93" s="925"/>
      <c r="O93" s="925"/>
      <c r="P93" s="925"/>
      <c r="Q93" s="925"/>
      <c r="R93" s="925"/>
      <c r="S93" s="925"/>
      <c r="T93" s="925"/>
      <c r="U93" s="925"/>
      <c r="V93" s="925"/>
    </row>
    <row r="94">
      <c r="B94" s="925"/>
      <c r="C94" s="925"/>
      <c r="D94" s="925"/>
      <c r="E94" s="925"/>
      <c r="F94" s="925"/>
      <c r="G94" s="925"/>
      <c r="H94" s="925"/>
      <c r="I94" s="925"/>
      <c r="J94" s="925"/>
      <c r="K94" s="925"/>
      <c r="L94" s="925"/>
      <c r="M94" s="925"/>
      <c r="N94" s="925"/>
      <c r="O94" s="925"/>
      <c r="P94" s="925"/>
      <c r="Q94" s="925"/>
      <c r="R94" s="925"/>
      <c r="S94" s="925"/>
      <c r="T94" s="925"/>
      <c r="U94" s="925"/>
      <c r="V94" s="925"/>
    </row>
    <row r="95">
      <c r="B95" s="926"/>
      <c r="C95" s="926"/>
      <c r="D95" s="926"/>
      <c r="E95" s="926"/>
      <c r="F95" s="926"/>
      <c r="G95" s="926"/>
      <c r="H95" s="926"/>
      <c r="I95" s="926"/>
      <c r="J95" s="926"/>
      <c r="K95" s="926"/>
      <c r="L95" s="926"/>
      <c r="M95" s="926"/>
      <c r="N95" s="926"/>
      <c r="O95" s="926"/>
      <c r="P95" s="926"/>
      <c r="Q95" s="926"/>
      <c r="R95" s="926"/>
      <c r="S95" s="926"/>
      <c r="T95" s="926"/>
      <c r="U95" s="926"/>
      <c r="V95" s="926"/>
    </row>
    <row r="97">
      <c r="B97" s="927"/>
      <c r="C97" s="927"/>
      <c r="D97" s="927"/>
      <c r="E97" s="927"/>
      <c r="F97" s="927"/>
      <c r="G97" s="927"/>
      <c r="H97" s="927"/>
      <c r="I97" s="927"/>
      <c r="J97" s="927"/>
      <c r="K97" s="927"/>
      <c r="L97" s="927"/>
      <c r="M97" s="927"/>
      <c r="N97" s="927"/>
      <c r="O97" s="927"/>
      <c r="P97" s="927"/>
      <c r="Q97" s="927"/>
      <c r="R97" s="927"/>
      <c r="S97" s="927"/>
      <c r="T97" s="927"/>
      <c r="U97" s="927"/>
      <c r="V97" s="927"/>
    </row>
  </sheetData>
  <mergeCells count="53">
    <mergeCell ref="B97:V97"/>
    <mergeCell ref="A91:P91"/>
    <mergeCell ref="B92:V92"/>
    <mergeCell ref="B93:V93"/>
    <mergeCell ref="B94:V94"/>
    <mergeCell ref="B95:V95"/>
    <mergeCell ref="A86:P86"/>
    <mergeCell ref="A87:P87"/>
    <mergeCell ref="A88:P88"/>
    <mergeCell ref="A89:P89"/>
    <mergeCell ref="A90:P90"/>
    <mergeCell ref="BR15:BV15"/>
    <mergeCell ref="BW15:CA15"/>
    <mergeCell ref="CB15:CF15"/>
    <mergeCell ref="CG15:CK15"/>
    <mergeCell ref="CL15:CP15"/>
    <mergeCell ref="Y14:AH14"/>
    <mergeCell ref="AI14:CP14"/>
    <mergeCell ref="CQ14:CQ16"/>
    <mergeCell ref="H15:J15"/>
    <mergeCell ref="K15:M15"/>
    <mergeCell ref="P15:Q15"/>
    <mergeCell ref="R15:S15"/>
    <mergeCell ref="Y15:AC15"/>
    <mergeCell ref="AD15:AH15"/>
    <mergeCell ref="AI15:AM15"/>
    <mergeCell ref="AN15:AR15"/>
    <mergeCell ref="AS15:AW15"/>
    <mergeCell ref="AX15:BB15"/>
    <mergeCell ref="BC15:BG15"/>
    <mergeCell ref="BH15:BL15"/>
    <mergeCell ref="BM15:BQ15"/>
    <mergeCell ref="A9:AH9"/>
    <mergeCell ref="A10:AH10"/>
    <mergeCell ref="A11:AH11"/>
    <mergeCell ref="A12:AH12"/>
    <mergeCell ref="A14:A16"/>
    <mergeCell ref="B14:B16"/>
    <mergeCell ref="C14:C16"/>
    <mergeCell ref="D14:D16"/>
    <mergeCell ref="E14:E16"/>
    <mergeCell ref="F14:G15"/>
    <mergeCell ref="H14:M14"/>
    <mergeCell ref="N14:N16"/>
    <mergeCell ref="O14:O16"/>
    <mergeCell ref="P14:S14"/>
    <mergeCell ref="T14:U15"/>
    <mergeCell ref="V14:X15"/>
    <mergeCell ref="A4:AH4"/>
    <mergeCell ref="A5:AH5"/>
    <mergeCell ref="A6:AH6"/>
    <mergeCell ref="A7:AH7"/>
    <mergeCell ref="A8:AH8"/>
  </mergeCells>
  <pageMargins left="0.70866099999999987" right="0.70866099999999987" top="0.748031" bottom="0.748031" header="0.31496099999999999" footer="0.31496099999999999"/>
  <pageSetup paperSize="8" scale="25" fitToWidth="2" orientation="landscape"/>
  <headerFooter>
    <oddHeader>&amp;C&amp;P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7">
    <pageSetUpPr fitToPage="1"/>
  </sheetPr>
  <sheetViews>
    <sheetView zoomScale="66" workbookViewId="0">
      <pane xSplit="5" ySplit="7" topLeftCell="I8" activePane="bottomRight" state="frozen"/>
      <selection activeCell="H59" sqref="H59"/>
      <selection pane="topRight"/>
      <selection pane="bottomLeft"/>
      <selection pane="bottomRight" activeCell="A12" sqref="A12:AO12"/>
    </sheetView>
  </sheetViews>
  <sheetFormatPr defaultRowHeight="15.75" customHeight="1"/>
  <cols>
    <col customWidth="1" min="1" max="1" style="1" width="10.875"/>
    <col customWidth="1" min="2" max="2" style="1" width="61"/>
    <col customWidth="1" min="3" max="3" style="1" width="15.125"/>
    <col bestFit="1" customWidth="1" min="4" max="4" style="1" width="17"/>
    <col customWidth="1" min="5" max="5" style="1" width="9.375"/>
    <col customWidth="1" min="6" max="6" style="1" width="13"/>
    <col customWidth="1" min="7" max="7" style="1" width="14.375"/>
    <col customWidth="1" min="8" max="8" style="1" width="14.25"/>
    <col customWidth="1" min="9" max="9" style="1" width="17.625"/>
    <col customWidth="1" min="10" max="10" style="1" width="19"/>
    <col customWidth="1" min="11" max="11" style="1" width="10.625"/>
    <col customWidth="1" min="12" max="12" style="1" width="8.5"/>
    <col customWidth="1" min="13" max="13" style="1" width="9.5"/>
    <col customWidth="1" min="14" max="14" style="1" width="7.625"/>
    <col customWidth="1" min="15" max="15" style="1" width="8.125"/>
    <col customWidth="1" min="16" max="16" style="1" width="10.25"/>
    <col customWidth="1" min="17" max="20" style="1" width="9.25"/>
    <col customWidth="1" min="21" max="21" style="1" width="11.25"/>
    <col customWidth="1" min="22" max="22" style="1" width="12.375"/>
    <col customWidth="1" min="23" max="23" style="1" width="11.75"/>
    <col customWidth="1" min="24" max="24" style="1" width="12.25"/>
    <col customWidth="1" min="25" max="25" style="1" width="13.75"/>
    <col customWidth="1" min="26" max="26" style="1" width="15.375"/>
    <col customWidth="1" min="27" max="27" style="1" width="14.125"/>
    <col customWidth="1" min="28" max="28" style="1" width="15.875"/>
    <col customWidth="1" min="29" max="29" style="1" width="16"/>
    <col customWidth="1" min="30" max="30" style="1" width="16.625"/>
    <col customWidth="1" min="31" max="31" style="1" width="15.5"/>
    <col customWidth="1" min="32" max="40" style="1" width="16.625"/>
    <col customWidth="1" min="41" max="41" style="1" width="27.875"/>
    <col customWidth="1" min="42" max="42" style="1" width="7.25"/>
    <col customWidth="1" min="43" max="43" style="1" width="9.875"/>
    <col customWidth="1" min="44" max="44" style="1" width="7.125"/>
    <col customWidth="1" min="45" max="45" style="1" width="6"/>
    <col customWidth="1" min="46" max="46" style="1" width="8.375"/>
    <col customWidth="1" min="47" max="47" style="1" width="5.625"/>
    <col customWidth="1" min="48" max="48" style="1" width="7.375"/>
    <col customWidth="1" min="49" max="49" style="1" width="10"/>
    <col customWidth="1" min="50" max="50" style="1" width="7.875"/>
    <col customWidth="1" min="51" max="51" style="1" width="6.75"/>
    <col customWidth="1" min="52" max="52" style="1" width="9"/>
    <col customWidth="1" min="53" max="53" style="1" width="6.125"/>
    <col customWidth="1" min="54" max="54" style="1" width="6.75"/>
    <col customWidth="1" min="55" max="55" style="1" width="9.375"/>
    <col customWidth="1" min="56" max="56" style="1" width="7.375"/>
    <col customWidth="1" min="57" max="63" style="1" width="7.25"/>
    <col customWidth="1" min="64" max="64" style="1" width="8.625"/>
    <col customWidth="1" min="65" max="65" style="1" width="6.125"/>
    <col customWidth="1" min="66" max="66" style="1" width="6.875"/>
    <col customWidth="1" min="67" max="67" style="1" width="9.625"/>
    <col customWidth="1" min="68" max="68" style="1" width="6.75"/>
    <col customWidth="1" min="69" max="69" style="1" width="7.75"/>
    <col customWidth="1" min="70" max="257" style="1" width="9"/>
  </cols>
  <sheetData>
    <row r="1">
      <c r="AO1" s="3" t="s">
        <v>235</v>
      </c>
    </row>
    <row r="2" ht="17.25" customHeight="1">
      <c r="AO2" s="3" t="s">
        <v>1</v>
      </c>
    </row>
    <row r="3" ht="36" customHeight="1">
      <c r="AO3" s="4" t="s">
        <v>236</v>
      </c>
    </row>
    <row r="4" ht="18.75">
      <c r="A4" s="901" t="s">
        <v>237</v>
      </c>
      <c r="B4" s="901"/>
      <c r="C4" s="901"/>
      <c r="D4" s="901"/>
      <c r="E4" s="901"/>
      <c r="F4" s="901"/>
      <c r="G4" s="901"/>
      <c r="H4" s="901"/>
      <c r="I4" s="901"/>
      <c r="J4" s="901"/>
      <c r="K4" s="901"/>
      <c r="L4" s="901"/>
      <c r="M4" s="901"/>
      <c r="N4" s="901"/>
      <c r="O4" s="901"/>
      <c r="P4" s="901"/>
      <c r="Q4" s="901"/>
      <c r="R4" s="901"/>
      <c r="S4" s="901"/>
      <c r="T4" s="901"/>
      <c r="U4" s="901"/>
      <c r="V4" s="901"/>
      <c r="W4" s="901"/>
      <c r="X4" s="901"/>
      <c r="Y4" s="901"/>
      <c r="Z4" s="901"/>
      <c r="AA4" s="901"/>
      <c r="AB4" s="901"/>
      <c r="AC4" s="901"/>
      <c r="AD4" s="901"/>
      <c r="AE4" s="901"/>
      <c r="AF4" s="901"/>
      <c r="AG4" s="901"/>
      <c r="AH4" s="901"/>
      <c r="AI4" s="901"/>
      <c r="AJ4" s="901"/>
      <c r="AK4" s="901"/>
      <c r="AL4" s="901"/>
      <c r="AM4" s="901"/>
      <c r="AN4" s="901"/>
      <c r="AO4" s="901"/>
    </row>
    <row r="5" ht="18.7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  <c r="P5" s="6"/>
      <c r="Q5" s="6"/>
      <c r="R5" s="6"/>
      <c r="S5" s="6"/>
      <c r="T5" s="6"/>
      <c r="U5" s="6"/>
      <c r="V5" s="6"/>
      <c r="W5" s="6"/>
      <c r="X5" s="6"/>
      <c r="Y5" s="6"/>
      <c r="Z5" s="6"/>
      <c r="AA5" s="6"/>
      <c r="AB5" s="6"/>
      <c r="AC5" s="6"/>
      <c r="AD5" s="6"/>
      <c r="AE5" s="6"/>
      <c r="AF5" s="6"/>
      <c r="AG5" s="6"/>
      <c r="AH5" s="6"/>
      <c r="AI5" s="6"/>
      <c r="AJ5" s="6"/>
      <c r="AK5" s="6"/>
      <c r="AL5" s="6"/>
      <c r="AM5" s="6"/>
      <c r="AN5" s="6"/>
      <c r="AO5" s="6"/>
      <c r="AP5" s="87"/>
      <c r="AQ5" s="87"/>
      <c r="AR5" s="87"/>
      <c r="AS5" s="87"/>
      <c r="AT5" s="87"/>
      <c r="AU5" s="87"/>
      <c r="AV5" s="87"/>
      <c r="AW5" s="87"/>
      <c r="AX5" s="87"/>
      <c r="AY5" s="87"/>
      <c r="AZ5" s="87"/>
      <c r="BA5" s="87"/>
      <c r="BB5" s="87"/>
      <c r="BC5" s="87"/>
      <c r="BD5" s="87"/>
      <c r="BE5" s="87"/>
      <c r="BF5" s="87"/>
      <c r="BG5" s="87"/>
      <c r="BH5" s="87"/>
      <c r="BI5" s="87"/>
      <c r="BJ5" s="87"/>
      <c r="BK5" s="87"/>
      <c r="BL5" s="87"/>
      <c r="BM5" s="87"/>
      <c r="BN5" s="87"/>
      <c r="BO5" s="87"/>
      <c r="BP5" s="87"/>
      <c r="BQ5" s="87"/>
      <c r="BR5" s="87"/>
      <c r="BS5" s="87"/>
      <c r="BT5" s="87"/>
    </row>
    <row r="6" ht="18.75">
      <c r="A6" s="902" t="str">
        <f>'Приложение 3-2021'!A7:AY7</f>
        <v xml:space="preserve">Инвестиционная программа   Общества с ограниченной ответственностью «Новосибирская городская сетевая компания» на 2021 - 2025гг.</v>
      </c>
      <c r="B6" s="902"/>
      <c r="C6" s="902"/>
      <c r="D6" s="902"/>
      <c r="E6" s="902"/>
      <c r="F6" s="902"/>
      <c r="G6" s="902"/>
      <c r="H6" s="902"/>
      <c r="I6" s="902"/>
      <c r="J6" s="902"/>
      <c r="K6" s="902"/>
      <c r="L6" s="902"/>
      <c r="M6" s="902"/>
      <c r="N6" s="902"/>
      <c r="O6" s="902"/>
      <c r="P6" s="902"/>
      <c r="Q6" s="902"/>
      <c r="R6" s="902"/>
      <c r="S6" s="902"/>
      <c r="T6" s="902"/>
      <c r="U6" s="902"/>
      <c r="V6" s="902"/>
      <c r="W6" s="902"/>
      <c r="X6" s="902"/>
      <c r="Y6" s="902"/>
      <c r="Z6" s="902"/>
      <c r="AA6" s="902"/>
      <c r="AB6" s="902"/>
      <c r="AC6" s="902"/>
      <c r="AD6" s="902"/>
      <c r="AE6" s="902"/>
      <c r="AF6" s="902"/>
      <c r="AG6" s="902"/>
      <c r="AH6" s="902"/>
      <c r="AI6" s="902"/>
      <c r="AJ6" s="902"/>
      <c r="AK6" s="902"/>
      <c r="AL6" s="902"/>
      <c r="AM6" s="902"/>
      <c r="AN6" s="902"/>
      <c r="AO6" s="902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</row>
    <row r="7">
      <c r="A7" s="903" t="s">
        <v>4</v>
      </c>
      <c r="B7" s="903"/>
      <c r="C7" s="903"/>
      <c r="D7" s="903"/>
      <c r="E7" s="903"/>
      <c r="F7" s="903"/>
      <c r="G7" s="903"/>
      <c r="H7" s="903"/>
      <c r="I7" s="903"/>
      <c r="J7" s="903"/>
      <c r="K7" s="903"/>
      <c r="L7" s="903"/>
      <c r="M7" s="903"/>
      <c r="N7" s="903"/>
      <c r="O7" s="903"/>
      <c r="P7" s="903"/>
      <c r="Q7" s="903"/>
      <c r="R7" s="903"/>
      <c r="S7" s="903"/>
      <c r="T7" s="903"/>
      <c r="U7" s="903"/>
      <c r="V7" s="903"/>
      <c r="W7" s="903"/>
      <c r="X7" s="903"/>
      <c r="Y7" s="903"/>
      <c r="Z7" s="903"/>
      <c r="AA7" s="903"/>
      <c r="AB7" s="903"/>
      <c r="AC7" s="903"/>
      <c r="AD7" s="903"/>
      <c r="AE7" s="903"/>
      <c r="AF7" s="903"/>
      <c r="AG7" s="903"/>
      <c r="AH7" s="903"/>
      <c r="AI7" s="903"/>
      <c r="AJ7" s="903"/>
      <c r="AK7" s="903"/>
      <c r="AL7" s="903"/>
      <c r="AM7" s="903"/>
      <c r="AN7" s="903"/>
      <c r="AO7" s="903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</row>
    <row r="8" ht="18.75">
      <c r="AN8" s="11"/>
    </row>
    <row r="9" ht="18.75">
      <c r="A9" s="905" t="s">
        <v>238</v>
      </c>
      <c r="B9" s="905"/>
      <c r="C9" s="905"/>
      <c r="D9" s="905"/>
      <c r="E9" s="905"/>
      <c r="F9" s="905"/>
      <c r="G9" s="905"/>
      <c r="H9" s="905"/>
      <c r="I9" s="905"/>
      <c r="J9" s="905"/>
      <c r="K9" s="905"/>
      <c r="L9" s="905"/>
      <c r="M9" s="905"/>
      <c r="N9" s="905"/>
      <c r="O9" s="905"/>
      <c r="P9" s="905"/>
      <c r="Q9" s="905"/>
      <c r="R9" s="905"/>
      <c r="S9" s="905"/>
      <c r="T9" s="905"/>
      <c r="U9" s="905"/>
      <c r="V9" s="905"/>
      <c r="W9" s="905"/>
      <c r="X9" s="905"/>
      <c r="Y9" s="905"/>
      <c r="Z9" s="905"/>
      <c r="AA9" s="905"/>
      <c r="AB9" s="905"/>
      <c r="AC9" s="905"/>
      <c r="AD9" s="905"/>
      <c r="AE9" s="905"/>
      <c r="AF9" s="905"/>
      <c r="AG9" s="905"/>
      <c r="AH9" s="905"/>
      <c r="AI9" s="905"/>
      <c r="AJ9" s="905"/>
      <c r="AK9" s="905"/>
      <c r="AL9" s="905"/>
      <c r="AM9" s="905"/>
      <c r="AN9" s="905"/>
      <c r="AO9" s="905"/>
      <c r="AP9" s="87"/>
      <c r="AQ9" s="87"/>
      <c r="AR9" s="87"/>
      <c r="AS9" s="87"/>
      <c r="AT9" s="87"/>
      <c r="AU9" s="87"/>
      <c r="AV9" s="87"/>
      <c r="AW9" s="87"/>
      <c r="AX9" s="87"/>
      <c r="AY9" s="87"/>
      <c r="AZ9" s="87"/>
      <c r="BA9" s="87"/>
      <c r="BB9" s="87"/>
      <c r="BC9" s="87"/>
      <c r="BD9" s="87"/>
      <c r="BE9" s="87"/>
      <c r="BF9" s="87"/>
      <c r="BG9" s="87"/>
      <c r="BH9" s="87"/>
      <c r="BI9" s="87"/>
      <c r="BJ9" s="87"/>
      <c r="BK9" s="87"/>
      <c r="BL9" s="87"/>
      <c r="BM9" s="87"/>
      <c r="BN9" s="87"/>
      <c r="BO9" s="87"/>
      <c r="BP9" s="87"/>
      <c r="BQ9" s="87"/>
      <c r="BR9" s="87"/>
      <c r="BS9" s="87"/>
    </row>
    <row r="10" ht="18.75">
      <c r="A10" s="6"/>
      <c r="B10" s="6"/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  <c r="V10" s="6"/>
      <c r="W10" s="6"/>
      <c r="X10" s="6"/>
      <c r="Y10" s="6"/>
      <c r="Z10" s="6"/>
      <c r="AA10" s="6"/>
      <c r="AB10" s="6"/>
      <c r="AC10" s="6"/>
      <c r="AD10" s="6"/>
      <c r="AE10" s="6"/>
      <c r="AF10" s="6"/>
      <c r="AG10" s="6"/>
      <c r="AH10" s="6"/>
      <c r="AI10" s="6"/>
      <c r="AJ10" s="6"/>
      <c r="AK10" s="6"/>
      <c r="AL10" s="6"/>
      <c r="AM10" s="6"/>
      <c r="AN10" s="6"/>
      <c r="AO10" s="6"/>
      <c r="AP10" s="87"/>
      <c r="AQ10" s="87"/>
      <c r="AR10" s="87"/>
      <c r="AS10" s="87"/>
      <c r="AT10" s="87"/>
      <c r="AU10" s="87"/>
      <c r="AV10" s="87"/>
      <c r="AW10" s="87"/>
      <c r="AX10" s="87"/>
      <c r="AY10" s="87"/>
      <c r="AZ10" s="87"/>
      <c r="BA10" s="87"/>
      <c r="BB10" s="87"/>
      <c r="BC10" s="87"/>
      <c r="BD10" s="87"/>
      <c r="BE10" s="87"/>
      <c r="BF10" s="87"/>
      <c r="BG10" s="87"/>
      <c r="BH10" s="87"/>
      <c r="BI10" s="87"/>
      <c r="BJ10" s="87"/>
      <c r="BK10" s="87"/>
      <c r="BL10" s="87"/>
      <c r="BM10" s="87"/>
      <c r="BN10" s="87"/>
      <c r="BO10" s="87"/>
      <c r="BP10" s="87"/>
      <c r="BQ10" s="87"/>
      <c r="BR10" s="87"/>
      <c r="BS10" s="87"/>
    </row>
    <row r="11" ht="18.75">
      <c r="A11" s="905" t="str">
        <f>'Приложение 1'!A11:AH11</f>
        <v xml:space="preserve">Утвержденные плановые значения показателей приведены в соответствии с  Приказом Министерства жилищно-коммунального хозяйства и энергетики Новосибирской области от 20.10.2023 года № 170-НПА</v>
      </c>
      <c r="B11" s="905"/>
      <c r="C11" s="905"/>
      <c r="D11" s="905"/>
      <c r="E11" s="905"/>
      <c r="F11" s="905"/>
      <c r="G11" s="905"/>
      <c r="H11" s="905"/>
      <c r="I11" s="905"/>
      <c r="J11" s="905"/>
      <c r="K11" s="905"/>
      <c r="L11" s="905"/>
      <c r="M11" s="905"/>
      <c r="N11" s="905"/>
      <c r="O11" s="905"/>
      <c r="P11" s="905"/>
      <c r="Q11" s="905"/>
      <c r="R11" s="905"/>
      <c r="S11" s="905"/>
      <c r="T11" s="905"/>
      <c r="U11" s="905"/>
      <c r="V11" s="905"/>
      <c r="W11" s="905"/>
      <c r="X11" s="905"/>
      <c r="Y11" s="905"/>
      <c r="Z11" s="905"/>
      <c r="AA11" s="905"/>
      <c r="AB11" s="905"/>
      <c r="AC11" s="905"/>
      <c r="AD11" s="905"/>
      <c r="AE11" s="905"/>
      <c r="AF11" s="905"/>
      <c r="AG11" s="905"/>
      <c r="AH11" s="905"/>
      <c r="AI11" s="905"/>
      <c r="AJ11" s="905"/>
      <c r="AK11" s="905"/>
      <c r="AL11" s="905"/>
      <c r="AM11" s="905"/>
      <c r="AN11" s="905"/>
      <c r="AO11" s="905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</row>
    <row r="12">
      <c r="A12" s="904" t="s">
        <v>239</v>
      </c>
      <c r="B12" s="904"/>
      <c r="C12" s="904"/>
      <c r="D12" s="904"/>
      <c r="E12" s="904"/>
      <c r="F12" s="904"/>
      <c r="G12" s="904"/>
      <c r="H12" s="904"/>
      <c r="I12" s="904"/>
      <c r="J12" s="904"/>
      <c r="K12" s="904"/>
      <c r="L12" s="904"/>
      <c r="M12" s="904"/>
      <c r="N12" s="904"/>
      <c r="O12" s="904"/>
      <c r="P12" s="904"/>
      <c r="Q12" s="904"/>
      <c r="R12" s="904"/>
      <c r="S12" s="904"/>
      <c r="T12" s="904"/>
      <c r="U12" s="904"/>
      <c r="V12" s="904"/>
      <c r="W12" s="904"/>
      <c r="X12" s="904"/>
      <c r="Y12" s="904"/>
      <c r="Z12" s="904"/>
      <c r="AA12" s="904"/>
      <c r="AB12" s="904"/>
      <c r="AC12" s="904"/>
      <c r="AD12" s="904"/>
      <c r="AE12" s="904"/>
      <c r="AF12" s="904"/>
      <c r="AG12" s="904"/>
      <c r="AH12" s="904"/>
      <c r="AI12" s="904"/>
      <c r="AJ12" s="904"/>
      <c r="AK12" s="904"/>
      <c r="AL12" s="904"/>
      <c r="AM12" s="904"/>
      <c r="AN12" s="904"/>
      <c r="AO12" s="904"/>
    </row>
    <row r="13" ht="15.75" customHeight="1">
      <c r="A13" s="928"/>
      <c r="B13" s="928"/>
      <c r="C13" s="928"/>
      <c r="D13" s="928"/>
      <c r="E13" s="928"/>
      <c r="F13" s="928"/>
      <c r="G13" s="928"/>
      <c r="H13" s="928"/>
      <c r="I13" s="928"/>
      <c r="J13" s="928"/>
      <c r="K13" s="928"/>
      <c r="L13" s="928"/>
      <c r="M13" s="928"/>
      <c r="N13" s="928"/>
      <c r="O13" s="928"/>
      <c r="P13" s="928"/>
      <c r="Q13" s="928"/>
      <c r="R13" s="928"/>
      <c r="S13" s="928"/>
      <c r="T13" s="928"/>
      <c r="U13" s="928"/>
      <c r="V13" s="928"/>
      <c r="W13" s="928"/>
      <c r="X13" s="928"/>
      <c r="Y13" s="928"/>
      <c r="Z13" s="928"/>
      <c r="AA13" s="928"/>
      <c r="AB13" s="928"/>
      <c r="AC13" s="928"/>
      <c r="AD13" s="928"/>
      <c r="AE13" s="928"/>
      <c r="AF13" s="928"/>
      <c r="AG13" s="928"/>
      <c r="AH13" s="928"/>
      <c r="AI13" s="928"/>
      <c r="AJ13" s="928"/>
      <c r="AK13" s="928"/>
      <c r="AL13" s="928"/>
      <c r="AM13" s="928"/>
      <c r="AN13" s="928"/>
      <c r="AO13" s="88"/>
    </row>
    <row r="14" ht="72.75" customHeight="1">
      <c r="A14" s="906" t="s">
        <v>6</v>
      </c>
      <c r="B14" s="906" t="s">
        <v>7</v>
      </c>
      <c r="C14" s="906" t="s">
        <v>240</v>
      </c>
      <c r="D14" s="907" t="s">
        <v>241</v>
      </c>
      <c r="E14" s="907" t="s">
        <v>10</v>
      </c>
      <c r="F14" s="906" t="s">
        <v>242</v>
      </c>
      <c r="G14" s="906"/>
      <c r="H14" s="906" t="s">
        <v>243</v>
      </c>
      <c r="I14" s="906"/>
      <c r="J14" s="911" t="s">
        <v>244</v>
      </c>
      <c r="K14" s="920" t="s">
        <v>245</v>
      </c>
      <c r="L14" s="921"/>
      <c r="M14" s="921"/>
      <c r="N14" s="921"/>
      <c r="O14" s="921"/>
      <c r="P14" s="921"/>
      <c r="Q14" s="921"/>
      <c r="R14" s="921"/>
      <c r="S14" s="921"/>
      <c r="T14" s="922"/>
      <c r="U14" s="920" t="s">
        <v>246</v>
      </c>
      <c r="V14" s="921"/>
      <c r="W14" s="921"/>
      <c r="X14" s="921"/>
      <c r="Y14" s="921"/>
      <c r="Z14" s="922"/>
      <c r="AA14" s="914" t="s">
        <v>247</v>
      </c>
      <c r="AB14" s="916"/>
      <c r="AC14" s="921" t="s">
        <v>248</v>
      </c>
      <c r="AD14" s="921"/>
      <c r="AE14" s="921"/>
      <c r="AF14" s="921"/>
      <c r="AG14" s="921"/>
      <c r="AH14" s="921"/>
      <c r="AI14" s="921"/>
      <c r="AJ14" s="921"/>
      <c r="AK14" s="921"/>
      <c r="AL14" s="921"/>
      <c r="AM14" s="921"/>
      <c r="AN14" s="921"/>
      <c r="AO14" s="911" t="s">
        <v>249</v>
      </c>
    </row>
    <row r="15" ht="66" customHeight="1">
      <c r="A15" s="906"/>
      <c r="B15" s="906"/>
      <c r="C15" s="906"/>
      <c r="D15" s="907"/>
      <c r="E15" s="907"/>
      <c r="F15" s="906"/>
      <c r="G15" s="906"/>
      <c r="H15" s="906"/>
      <c r="I15" s="906"/>
      <c r="J15" s="912"/>
      <c r="K15" s="920" t="s">
        <v>43</v>
      </c>
      <c r="L15" s="921"/>
      <c r="M15" s="921"/>
      <c r="N15" s="921"/>
      <c r="O15" s="922"/>
      <c r="P15" s="920" t="s">
        <v>250</v>
      </c>
      <c r="Q15" s="921"/>
      <c r="R15" s="921"/>
      <c r="S15" s="921"/>
      <c r="T15" s="922"/>
      <c r="U15" s="906" t="s">
        <v>251</v>
      </c>
      <c r="V15" s="906"/>
      <c r="W15" s="920" t="s">
        <v>45</v>
      </c>
      <c r="X15" s="922"/>
      <c r="Y15" s="906" t="s">
        <v>252</v>
      </c>
      <c r="Z15" s="906"/>
      <c r="AA15" s="917"/>
      <c r="AB15" s="919"/>
      <c r="AC15" s="929" t="s">
        <v>253</v>
      </c>
      <c r="AD15" s="929"/>
      <c r="AE15" s="929" t="s">
        <v>254</v>
      </c>
      <c r="AF15" s="929"/>
      <c r="AG15" s="929" t="s">
        <v>255</v>
      </c>
      <c r="AH15" s="929"/>
      <c r="AI15" s="929" t="s">
        <v>256</v>
      </c>
      <c r="AJ15" s="929"/>
      <c r="AK15" s="929" t="s">
        <v>257</v>
      </c>
      <c r="AL15" s="929"/>
      <c r="AM15" s="906" t="s">
        <v>34</v>
      </c>
      <c r="AN15" s="906" t="s">
        <v>258</v>
      </c>
      <c r="AO15" s="912"/>
    </row>
    <row r="16" ht="135" customHeight="1">
      <c r="A16" s="906"/>
      <c r="B16" s="906"/>
      <c r="C16" s="906"/>
      <c r="D16" s="907"/>
      <c r="E16" s="907"/>
      <c r="F16" s="21" t="s">
        <v>43</v>
      </c>
      <c r="G16" s="21" t="s">
        <v>37</v>
      </c>
      <c r="H16" s="21" t="s">
        <v>36</v>
      </c>
      <c r="I16" s="21" t="s">
        <v>37</v>
      </c>
      <c r="J16" s="913"/>
      <c r="K16" s="16" t="s">
        <v>259</v>
      </c>
      <c r="L16" s="16" t="s">
        <v>260</v>
      </c>
      <c r="M16" s="16" t="s">
        <v>261</v>
      </c>
      <c r="N16" s="90" t="s">
        <v>262</v>
      </c>
      <c r="O16" s="90" t="s">
        <v>263</v>
      </c>
      <c r="P16" s="16" t="s">
        <v>259</v>
      </c>
      <c r="Q16" s="16" t="s">
        <v>260</v>
      </c>
      <c r="R16" s="16" t="s">
        <v>261</v>
      </c>
      <c r="S16" s="90" t="s">
        <v>262</v>
      </c>
      <c r="T16" s="90" t="s">
        <v>263</v>
      </c>
      <c r="U16" s="16" t="s">
        <v>264</v>
      </c>
      <c r="V16" s="16" t="s">
        <v>265</v>
      </c>
      <c r="W16" s="16" t="s">
        <v>264</v>
      </c>
      <c r="X16" s="16" t="s">
        <v>265</v>
      </c>
      <c r="Y16" s="16" t="s">
        <v>264</v>
      </c>
      <c r="Z16" s="16" t="s">
        <v>265</v>
      </c>
      <c r="AA16" s="15" t="s">
        <v>266</v>
      </c>
      <c r="AB16" s="15" t="s">
        <v>267</v>
      </c>
      <c r="AC16" s="15" t="s">
        <v>266</v>
      </c>
      <c r="AD16" s="15" t="s">
        <v>267</v>
      </c>
      <c r="AE16" s="15" t="s">
        <v>266</v>
      </c>
      <c r="AF16" s="15" t="s">
        <v>267</v>
      </c>
      <c r="AG16" s="15" t="s">
        <v>266</v>
      </c>
      <c r="AH16" s="15" t="s">
        <v>267</v>
      </c>
      <c r="AI16" s="15" t="s">
        <v>266</v>
      </c>
      <c r="AJ16" s="15" t="s">
        <v>268</v>
      </c>
      <c r="AK16" s="15" t="s">
        <v>266</v>
      </c>
      <c r="AL16" s="15" t="s">
        <v>268</v>
      </c>
      <c r="AM16" s="906"/>
      <c r="AN16" s="906"/>
      <c r="AO16" s="913"/>
    </row>
    <row r="17" ht="19.5" customHeight="1">
      <c r="A17" s="15">
        <v>1</v>
      </c>
      <c r="B17" s="15">
        <v>2</v>
      </c>
      <c r="C17" s="15">
        <v>3</v>
      </c>
      <c r="D17" s="15">
        <v>4</v>
      </c>
      <c r="E17" s="15">
        <v>5</v>
      </c>
      <c r="F17" s="15">
        <v>6</v>
      </c>
      <c r="G17" s="15">
        <v>7</v>
      </c>
      <c r="H17" s="15">
        <v>8</v>
      </c>
      <c r="I17" s="15">
        <v>9</v>
      </c>
      <c r="J17" s="15">
        <v>10</v>
      </c>
      <c r="K17" s="15">
        <v>11</v>
      </c>
      <c r="L17" s="15">
        <v>12</v>
      </c>
      <c r="M17" s="15">
        <v>13</v>
      </c>
      <c r="N17" s="15">
        <v>14</v>
      </c>
      <c r="O17" s="15">
        <v>15</v>
      </c>
      <c r="P17" s="15">
        <v>16</v>
      </c>
      <c r="Q17" s="15">
        <v>17</v>
      </c>
      <c r="R17" s="15">
        <v>18</v>
      </c>
      <c r="S17" s="15">
        <v>19</v>
      </c>
      <c r="T17" s="15">
        <v>20</v>
      </c>
      <c r="U17" s="15">
        <v>21</v>
      </c>
      <c r="V17" s="15">
        <v>22</v>
      </c>
      <c r="W17" s="15">
        <v>23</v>
      </c>
      <c r="X17" s="15">
        <v>24</v>
      </c>
      <c r="Y17" s="15">
        <v>25</v>
      </c>
      <c r="Z17" s="15">
        <v>26</v>
      </c>
      <c r="AA17" s="15">
        <v>27</v>
      </c>
      <c r="AB17" s="15">
        <v>28</v>
      </c>
      <c r="AC17" s="24" t="s">
        <v>269</v>
      </c>
      <c r="AD17" s="24" t="s">
        <v>270</v>
      </c>
      <c r="AE17" s="24" t="s">
        <v>271</v>
      </c>
      <c r="AF17" s="24" t="s">
        <v>272</v>
      </c>
      <c r="AG17" s="24" t="s">
        <v>273</v>
      </c>
      <c r="AH17" s="24" t="s">
        <v>274</v>
      </c>
      <c r="AI17" s="24" t="s">
        <v>275</v>
      </c>
      <c r="AJ17" s="24" t="s">
        <v>276</v>
      </c>
      <c r="AK17" s="24" t="s">
        <v>277</v>
      </c>
      <c r="AL17" s="24" t="s">
        <v>278</v>
      </c>
      <c r="AM17" s="15">
        <v>30</v>
      </c>
      <c r="AN17" s="15">
        <v>31</v>
      </c>
      <c r="AO17" s="15">
        <v>32</v>
      </c>
    </row>
    <row r="18" s="25" customFormat="1">
      <c r="A18" s="26" t="s">
        <v>106</v>
      </c>
      <c r="B18" s="27" t="s">
        <v>107</v>
      </c>
      <c r="C18" s="91" t="s">
        <v>108</v>
      </c>
      <c r="D18" s="92" t="s">
        <v>109</v>
      </c>
      <c r="E18" s="92" t="s">
        <v>109</v>
      </c>
      <c r="F18" s="92" t="s">
        <v>109</v>
      </c>
      <c r="G18" s="92" t="s">
        <v>109</v>
      </c>
      <c r="H18" s="93">
        <f>H25</f>
        <v>37.057733930000005</v>
      </c>
      <c r="I18" s="93">
        <f t="shared" ref="I18:AN18" si="0">I25</f>
        <v>72.535284413333329</v>
      </c>
      <c r="J18" s="93">
        <f t="shared" si="0"/>
        <v>19.786743943333331</v>
      </c>
      <c r="K18" s="93">
        <f t="shared" si="0"/>
        <v>37.057700601400008</v>
      </c>
      <c r="L18" s="93">
        <f t="shared" si="0"/>
        <v>1.8496519900000001</v>
      </c>
      <c r="M18" s="93">
        <f t="shared" si="0"/>
        <v>11.313477881199999</v>
      </c>
      <c r="N18" s="93">
        <f t="shared" si="0"/>
        <v>17.55450823</v>
      </c>
      <c r="O18" s="93">
        <f t="shared" si="0"/>
        <v>6.3400625001999993</v>
      </c>
      <c r="P18" s="93">
        <f t="shared" si="0"/>
        <v>72.535251079999995</v>
      </c>
      <c r="Q18" s="93">
        <f>Q25</f>
        <v>9.0989157366666671</v>
      </c>
      <c r="R18" s="93">
        <f>R25</f>
        <v>14.757932666666665</v>
      </c>
      <c r="S18" s="93">
        <f>S25</f>
        <v>15.709038229999999</v>
      </c>
      <c r="T18" s="93">
        <f>T25</f>
        <v>32.969364446666667</v>
      </c>
      <c r="U18" s="93" t="str">
        <f t="shared" si="0"/>
        <v>н/д</v>
      </c>
      <c r="V18" s="93" t="str">
        <f t="shared" si="0"/>
        <v>н/д</v>
      </c>
      <c r="W18" s="93">
        <f t="shared" si="0"/>
        <v>18.383669136666668</v>
      </c>
      <c r="X18" s="93">
        <f t="shared" si="0"/>
        <v>18.383669136666668</v>
      </c>
      <c r="Y18" s="93">
        <f>Y25</f>
        <v>53.86121962</v>
      </c>
      <c r="Z18" s="93">
        <f t="shared" si="0"/>
        <v>53.86121962</v>
      </c>
      <c r="AA18" s="93">
        <f>AA25</f>
        <v>15.354475000000001</v>
      </c>
      <c r="AB18" s="93">
        <f t="shared" si="0"/>
        <v>16.467154149999999</v>
      </c>
      <c r="AC18" s="93">
        <f t="shared" si="0"/>
        <v>0.96583333333333343</v>
      </c>
      <c r="AD18" s="93">
        <f t="shared" si="0"/>
        <v>0.96583333333333343</v>
      </c>
      <c r="AE18" s="93">
        <f t="shared" si="0"/>
        <v>2.3537564599999996</v>
      </c>
      <c r="AF18" s="93">
        <f t="shared" si="0"/>
        <v>2.3537564599999996</v>
      </c>
      <c r="AG18" s="93">
        <f>AG25</f>
        <v>15.354475000000001</v>
      </c>
      <c r="AH18" s="93">
        <f t="shared" si="0"/>
        <v>16.467154149999999</v>
      </c>
      <c r="AI18" s="93">
        <f t="shared" si="0"/>
        <v>11.49402922</v>
      </c>
      <c r="AJ18" s="93">
        <f>AJ25</f>
        <v>11.49402922</v>
      </c>
      <c r="AK18" s="93">
        <f t="shared" si="0"/>
        <v>6.8896399166666669</v>
      </c>
      <c r="AL18" s="93">
        <f t="shared" si="0"/>
        <v>42.367190399999998</v>
      </c>
      <c r="AM18" s="93">
        <f t="shared" si="0"/>
        <v>37.057733930000005</v>
      </c>
      <c r="AN18" s="93">
        <f t="shared" si="0"/>
        <v>72.535284413333329</v>
      </c>
      <c r="AO18" s="93" t="s">
        <v>109</v>
      </c>
    </row>
    <row r="19" s="25" customFormat="1" hidden="1">
      <c r="A19" s="39" t="s">
        <v>110</v>
      </c>
      <c r="B19" s="40" t="s">
        <v>111</v>
      </c>
      <c r="C19" s="94" t="s">
        <v>108</v>
      </c>
      <c r="D19" s="95" t="s">
        <v>109</v>
      </c>
      <c r="E19" s="95" t="s">
        <v>109</v>
      </c>
      <c r="F19" s="95" t="s">
        <v>109</v>
      </c>
      <c r="G19" s="95" t="s">
        <v>109</v>
      </c>
      <c r="H19" s="96" t="s">
        <v>109</v>
      </c>
      <c r="I19" s="96" t="s">
        <v>109</v>
      </c>
      <c r="J19" s="96" t="s">
        <v>109</v>
      </c>
      <c r="K19" s="96" t="s">
        <v>109</v>
      </c>
      <c r="L19" s="96" t="s">
        <v>109</v>
      </c>
      <c r="M19" s="96" t="s">
        <v>109</v>
      </c>
      <c r="N19" s="96" t="s">
        <v>109</v>
      </c>
      <c r="O19" s="96" t="s">
        <v>109</v>
      </c>
      <c r="P19" s="96" t="s">
        <v>109</v>
      </c>
      <c r="Q19" s="96" t="s">
        <v>109</v>
      </c>
      <c r="R19" s="96" t="s">
        <v>109</v>
      </c>
      <c r="S19" s="96" t="s">
        <v>109</v>
      </c>
      <c r="T19" s="96" t="s">
        <v>109</v>
      </c>
      <c r="U19" s="96" t="s">
        <v>109</v>
      </c>
      <c r="V19" s="96" t="s">
        <v>109</v>
      </c>
      <c r="W19" s="96" t="s">
        <v>109</v>
      </c>
      <c r="X19" s="96" t="s">
        <v>109</v>
      </c>
      <c r="Y19" s="96" t="s">
        <v>109</v>
      </c>
      <c r="Z19" s="96" t="s">
        <v>109</v>
      </c>
      <c r="AA19" s="96" t="s">
        <v>109</v>
      </c>
      <c r="AB19" s="96" t="s">
        <v>109</v>
      </c>
      <c r="AC19" s="96" t="s">
        <v>109</v>
      </c>
      <c r="AD19" s="96" t="s">
        <v>109</v>
      </c>
      <c r="AE19" s="96" t="s">
        <v>109</v>
      </c>
      <c r="AF19" s="96" t="s">
        <v>109</v>
      </c>
      <c r="AG19" s="96" t="s">
        <v>109</v>
      </c>
      <c r="AH19" s="96" t="s">
        <v>109</v>
      </c>
      <c r="AI19" s="96" t="s">
        <v>109</v>
      </c>
      <c r="AJ19" s="96" t="s">
        <v>109</v>
      </c>
      <c r="AK19" s="96" t="s">
        <v>109</v>
      </c>
      <c r="AL19" s="96" t="s">
        <v>109</v>
      </c>
      <c r="AM19" s="96" t="s">
        <v>109</v>
      </c>
      <c r="AN19" s="96" t="s">
        <v>109</v>
      </c>
      <c r="AO19" s="96" t="s">
        <v>109</v>
      </c>
    </row>
    <row r="20" s="25" customFormat="1" ht="31.5">
      <c r="A20" s="39" t="s">
        <v>112</v>
      </c>
      <c r="B20" s="40" t="s">
        <v>113</v>
      </c>
      <c r="C20" s="94" t="s">
        <v>108</v>
      </c>
      <c r="D20" s="95" t="s">
        <v>109</v>
      </c>
      <c r="E20" s="95" t="s">
        <v>109</v>
      </c>
      <c r="F20" s="95" t="s">
        <v>109</v>
      </c>
      <c r="G20" s="95" t="s">
        <v>109</v>
      </c>
      <c r="H20" s="96">
        <f>H46</f>
        <v>36.091900596666669</v>
      </c>
      <c r="I20" s="96">
        <f t="shared" ref="I20:AN20" si="1">I46</f>
        <v>49.184855413333338</v>
      </c>
      <c r="J20" s="96">
        <f t="shared" si="1"/>
        <v>18.820910609999999</v>
      </c>
      <c r="K20" s="96">
        <f>K25</f>
        <v>37.057700601400008</v>
      </c>
      <c r="L20" s="96">
        <f t="shared" si="1"/>
        <v>1.8496519900000001</v>
      </c>
      <c r="M20" s="96">
        <f t="shared" si="1"/>
        <v>11.313477881199999</v>
      </c>
      <c r="N20" s="96">
        <f t="shared" si="1"/>
        <v>17.55450823</v>
      </c>
      <c r="O20" s="96">
        <f>O25</f>
        <v>6.3400625001999993</v>
      </c>
      <c r="P20" s="96">
        <f t="shared" si="1"/>
        <v>49.184822080000004</v>
      </c>
      <c r="Q20" s="96">
        <f>Q46</f>
        <v>9.0989157366666671</v>
      </c>
      <c r="R20" s="96">
        <f>R46</f>
        <v>14.757932666666665</v>
      </c>
      <c r="S20" s="96">
        <f>S46</f>
        <v>15.709038229999999</v>
      </c>
      <c r="T20" s="96">
        <f>T46</f>
        <v>9.6189354466666686</v>
      </c>
      <c r="U20" s="96" t="str">
        <f t="shared" si="1"/>
        <v>н/д</v>
      </c>
      <c r="V20" s="96" t="str">
        <f t="shared" si="1"/>
        <v>н/д</v>
      </c>
      <c r="W20" s="96">
        <f t="shared" si="1"/>
        <v>18.383669136666668</v>
      </c>
      <c r="X20" s="96">
        <f t="shared" si="1"/>
        <v>18.383669136666668</v>
      </c>
      <c r="Y20" s="96">
        <f>Y46</f>
        <v>31.476623953333334</v>
      </c>
      <c r="Z20" s="96">
        <f t="shared" si="1"/>
        <v>31.476623953333334</v>
      </c>
      <c r="AA20" s="96">
        <f>AA25</f>
        <v>15.354475000000001</v>
      </c>
      <c r="AB20" s="96">
        <f>AB25</f>
        <v>16.467154149999999</v>
      </c>
      <c r="AC20" s="96" t="str">
        <f t="shared" si="1"/>
        <v>н/д</v>
      </c>
      <c r="AD20" s="96" t="str">
        <f t="shared" si="1"/>
        <v>н/д</v>
      </c>
      <c r="AE20" s="96">
        <f t="shared" si="1"/>
        <v>2.3537564599999996</v>
      </c>
      <c r="AF20" s="96">
        <f t="shared" si="1"/>
        <v>2.3537564599999996</v>
      </c>
      <c r="AG20" s="96">
        <f>AG46</f>
        <v>15.354475000000001</v>
      </c>
      <c r="AH20" s="96">
        <f t="shared" si="1"/>
        <v>16.467154149999999</v>
      </c>
      <c r="AI20" s="96">
        <f t="shared" si="1"/>
        <v>11.49402922</v>
      </c>
      <c r="AJ20" s="96">
        <f>AJ46</f>
        <v>11.49402922</v>
      </c>
      <c r="AK20" s="96">
        <f t="shared" si="1"/>
        <v>6.8896399166666669</v>
      </c>
      <c r="AL20" s="96">
        <f t="shared" si="1"/>
        <v>19.982594733333336</v>
      </c>
      <c r="AM20" s="96">
        <f t="shared" si="1"/>
        <v>36.091900596666669</v>
      </c>
      <c r="AN20" s="96">
        <f t="shared" si="1"/>
        <v>49.184855413333338</v>
      </c>
      <c r="AO20" s="96" t="s">
        <v>109</v>
      </c>
    </row>
    <row r="21" s="25" customFormat="1" ht="47.25" hidden="1">
      <c r="A21" s="39" t="s">
        <v>114</v>
      </c>
      <c r="B21" s="46" t="s">
        <v>115</v>
      </c>
      <c r="C21" s="94" t="s">
        <v>108</v>
      </c>
      <c r="D21" s="95" t="s">
        <v>279</v>
      </c>
      <c r="E21" s="95" t="s">
        <v>109</v>
      </c>
      <c r="F21" s="95" t="s">
        <v>109</v>
      </c>
      <c r="G21" s="95" t="s">
        <v>109</v>
      </c>
      <c r="H21" s="96" t="s">
        <v>279</v>
      </c>
      <c r="I21" s="96" t="s">
        <v>279</v>
      </c>
      <c r="J21" s="96" t="s">
        <v>279</v>
      </c>
      <c r="K21" s="96" t="s">
        <v>279</v>
      </c>
      <c r="L21" s="96" t="s">
        <v>279</v>
      </c>
      <c r="M21" s="96" t="s">
        <v>279</v>
      </c>
      <c r="N21" s="96" t="s">
        <v>279</v>
      </c>
      <c r="O21" s="96" t="s">
        <v>279</v>
      </c>
      <c r="P21" s="96" t="s">
        <v>279</v>
      </c>
      <c r="Q21" s="96" t="s">
        <v>279</v>
      </c>
      <c r="R21" s="96" t="s">
        <v>279</v>
      </c>
      <c r="S21" s="96" t="s">
        <v>279</v>
      </c>
      <c r="T21" s="96" t="s">
        <v>279</v>
      </c>
      <c r="U21" s="96" t="s">
        <v>279</v>
      </c>
      <c r="V21" s="96" t="s">
        <v>279</v>
      </c>
      <c r="W21" s="96" t="s">
        <v>279</v>
      </c>
      <c r="X21" s="96" t="s">
        <v>279</v>
      </c>
      <c r="Y21" s="96" t="s">
        <v>279</v>
      </c>
      <c r="Z21" s="96" t="s">
        <v>279</v>
      </c>
      <c r="AA21" s="96" t="s">
        <v>279</v>
      </c>
      <c r="AB21" s="96" t="s">
        <v>279</v>
      </c>
      <c r="AC21" s="96" t="s">
        <v>279</v>
      </c>
      <c r="AD21" s="96" t="s">
        <v>279</v>
      </c>
      <c r="AE21" s="96" t="s">
        <v>279</v>
      </c>
      <c r="AF21" s="96" t="s">
        <v>279</v>
      </c>
      <c r="AG21" s="96" t="s">
        <v>279</v>
      </c>
      <c r="AH21" s="96" t="s">
        <v>279</v>
      </c>
      <c r="AI21" s="96" t="s">
        <v>279</v>
      </c>
      <c r="AJ21" s="96" t="s">
        <v>279</v>
      </c>
      <c r="AK21" s="96" t="s">
        <v>279</v>
      </c>
      <c r="AL21" s="96" t="s">
        <v>279</v>
      </c>
      <c r="AM21" s="96" t="s">
        <v>279</v>
      </c>
      <c r="AN21" s="96" t="s">
        <v>279</v>
      </c>
      <c r="AO21" s="96"/>
    </row>
    <row r="22" s="25" customFormat="1" ht="31.5" hidden="1">
      <c r="A22" s="39" t="s">
        <v>116</v>
      </c>
      <c r="B22" s="40" t="s">
        <v>117</v>
      </c>
      <c r="C22" s="94" t="s">
        <v>108</v>
      </c>
      <c r="D22" s="95" t="s">
        <v>279</v>
      </c>
      <c r="E22" s="95" t="s">
        <v>109</v>
      </c>
      <c r="F22" s="95" t="s">
        <v>109</v>
      </c>
      <c r="G22" s="95" t="s">
        <v>109</v>
      </c>
      <c r="H22" s="96" t="s">
        <v>279</v>
      </c>
      <c r="I22" s="96" t="s">
        <v>279</v>
      </c>
      <c r="J22" s="96" t="s">
        <v>279</v>
      </c>
      <c r="K22" s="96" t="s">
        <v>279</v>
      </c>
      <c r="L22" s="96" t="s">
        <v>279</v>
      </c>
      <c r="M22" s="96" t="s">
        <v>279</v>
      </c>
      <c r="N22" s="96" t="s">
        <v>279</v>
      </c>
      <c r="O22" s="96" t="s">
        <v>279</v>
      </c>
      <c r="P22" s="96" t="s">
        <v>279</v>
      </c>
      <c r="Q22" s="96" t="s">
        <v>279</v>
      </c>
      <c r="R22" s="96" t="s">
        <v>279</v>
      </c>
      <c r="S22" s="96" t="s">
        <v>279</v>
      </c>
      <c r="T22" s="96" t="s">
        <v>279</v>
      </c>
      <c r="U22" s="96" t="s">
        <v>279</v>
      </c>
      <c r="V22" s="96" t="s">
        <v>279</v>
      </c>
      <c r="W22" s="96" t="s">
        <v>279</v>
      </c>
      <c r="X22" s="96" t="s">
        <v>279</v>
      </c>
      <c r="Y22" s="96" t="s">
        <v>279</v>
      </c>
      <c r="Z22" s="96" t="s">
        <v>279</v>
      </c>
      <c r="AA22" s="96" t="s">
        <v>279</v>
      </c>
      <c r="AB22" s="96" t="s">
        <v>279</v>
      </c>
      <c r="AC22" s="96" t="s">
        <v>279</v>
      </c>
      <c r="AD22" s="96" t="s">
        <v>279</v>
      </c>
      <c r="AE22" s="96" t="s">
        <v>279</v>
      </c>
      <c r="AF22" s="96" t="s">
        <v>279</v>
      </c>
      <c r="AG22" s="96" t="s">
        <v>279</v>
      </c>
      <c r="AH22" s="96" t="s">
        <v>279</v>
      </c>
      <c r="AI22" s="96" t="s">
        <v>279</v>
      </c>
      <c r="AJ22" s="96" t="s">
        <v>279</v>
      </c>
      <c r="AK22" s="96" t="s">
        <v>279</v>
      </c>
      <c r="AL22" s="96" t="s">
        <v>279</v>
      </c>
      <c r="AM22" s="96" t="s">
        <v>279</v>
      </c>
      <c r="AN22" s="96" t="s">
        <v>279</v>
      </c>
      <c r="AO22" s="96"/>
    </row>
    <row r="23" s="25" customFormat="1" ht="31.5" hidden="1">
      <c r="A23" s="39" t="s">
        <v>118</v>
      </c>
      <c r="B23" s="40" t="s">
        <v>119</v>
      </c>
      <c r="C23" s="94" t="s">
        <v>108</v>
      </c>
      <c r="D23" s="95" t="s">
        <v>279</v>
      </c>
      <c r="E23" s="95" t="s">
        <v>109</v>
      </c>
      <c r="F23" s="95" t="s">
        <v>109</v>
      </c>
      <c r="G23" s="95" t="s">
        <v>109</v>
      </c>
      <c r="H23" s="96" t="s">
        <v>279</v>
      </c>
      <c r="I23" s="96" t="s">
        <v>279</v>
      </c>
      <c r="J23" s="96" t="s">
        <v>279</v>
      </c>
      <c r="K23" s="96" t="s">
        <v>279</v>
      </c>
      <c r="L23" s="96" t="s">
        <v>279</v>
      </c>
      <c r="M23" s="96" t="s">
        <v>279</v>
      </c>
      <c r="N23" s="96" t="s">
        <v>279</v>
      </c>
      <c r="O23" s="96" t="s">
        <v>279</v>
      </c>
      <c r="P23" s="96" t="s">
        <v>279</v>
      </c>
      <c r="Q23" s="96" t="s">
        <v>279</v>
      </c>
      <c r="R23" s="96" t="s">
        <v>279</v>
      </c>
      <c r="S23" s="96" t="s">
        <v>279</v>
      </c>
      <c r="T23" s="96" t="s">
        <v>279</v>
      </c>
      <c r="U23" s="96" t="s">
        <v>279</v>
      </c>
      <c r="V23" s="96" t="s">
        <v>279</v>
      </c>
      <c r="W23" s="96" t="s">
        <v>279</v>
      </c>
      <c r="X23" s="96" t="s">
        <v>279</v>
      </c>
      <c r="Y23" s="96" t="s">
        <v>279</v>
      </c>
      <c r="Z23" s="96" t="s">
        <v>279</v>
      </c>
      <c r="AA23" s="96" t="s">
        <v>279</v>
      </c>
      <c r="AB23" s="96" t="s">
        <v>279</v>
      </c>
      <c r="AC23" s="96" t="s">
        <v>279</v>
      </c>
      <c r="AD23" s="96" t="s">
        <v>279</v>
      </c>
      <c r="AE23" s="96" t="s">
        <v>279</v>
      </c>
      <c r="AF23" s="96" t="s">
        <v>279</v>
      </c>
      <c r="AG23" s="96" t="s">
        <v>279</v>
      </c>
      <c r="AH23" s="96" t="s">
        <v>279</v>
      </c>
      <c r="AI23" s="96" t="s">
        <v>279</v>
      </c>
      <c r="AJ23" s="96" t="s">
        <v>279</v>
      </c>
      <c r="AK23" s="96" t="s">
        <v>279</v>
      </c>
      <c r="AL23" s="96" t="s">
        <v>279</v>
      </c>
      <c r="AM23" s="96" t="s">
        <v>279</v>
      </c>
      <c r="AN23" s="96" t="s">
        <v>279</v>
      </c>
      <c r="AO23" s="96"/>
    </row>
    <row r="24" s="25" customFormat="1">
      <c r="A24" s="39" t="s">
        <v>120</v>
      </c>
      <c r="B24" s="46" t="s">
        <v>121</v>
      </c>
      <c r="C24" s="94" t="s">
        <v>108</v>
      </c>
      <c r="D24" s="95" t="s">
        <v>109</v>
      </c>
      <c r="E24" s="95" t="s">
        <v>109</v>
      </c>
      <c r="F24" s="95" t="s">
        <v>109</v>
      </c>
      <c r="G24" s="95" t="s">
        <v>109</v>
      </c>
      <c r="H24" s="96">
        <f>H95</f>
        <v>0.96583333333333343</v>
      </c>
      <c r="I24" s="96">
        <f t="shared" ref="I24:AN24" si="2">I95</f>
        <v>23.350428999999998</v>
      </c>
      <c r="J24" s="96">
        <f t="shared" si="2"/>
        <v>0.96583333333333343</v>
      </c>
      <c r="K24" s="96">
        <f t="shared" si="2"/>
        <v>0.96583333333333343</v>
      </c>
      <c r="L24" s="96" t="str">
        <f t="shared" si="2"/>
        <v>н/д</v>
      </c>
      <c r="M24" s="96" t="str">
        <f t="shared" si="2"/>
        <v>н/д</v>
      </c>
      <c r="N24" s="96" t="str">
        <f t="shared" si="2"/>
        <v>н/д</v>
      </c>
      <c r="O24" s="96">
        <f t="shared" si="2"/>
        <v>0.96583333333333343</v>
      </c>
      <c r="P24" s="96">
        <f t="shared" si="2"/>
        <v>23.350428999999998</v>
      </c>
      <c r="Q24" s="96" t="str">
        <f>Q95</f>
        <v>н/д</v>
      </c>
      <c r="R24" s="96" t="str">
        <f>R95</f>
        <v>н/д</v>
      </c>
      <c r="S24" s="96" t="str">
        <f>S95</f>
        <v>н/д</v>
      </c>
      <c r="T24" s="96">
        <f>T95</f>
        <v>23.350428999999998</v>
      </c>
      <c r="U24" s="96" t="str">
        <f t="shared" si="2"/>
        <v>н/д</v>
      </c>
      <c r="V24" s="96" t="str">
        <f t="shared" si="2"/>
        <v>н/д</v>
      </c>
      <c r="W24" s="96" t="str">
        <f t="shared" si="2"/>
        <v>н/д</v>
      </c>
      <c r="X24" s="96" t="str">
        <f t="shared" si="2"/>
        <v>н/д</v>
      </c>
      <c r="Y24" s="96">
        <f>Y95</f>
        <v>22.384595666666666</v>
      </c>
      <c r="Z24" s="96">
        <f t="shared" si="2"/>
        <v>22.384595666666666</v>
      </c>
      <c r="AA24" s="96" t="str">
        <f>AA95</f>
        <v>н/д</v>
      </c>
      <c r="AB24" s="96">
        <f t="shared" si="2"/>
        <v>22.384595666666666</v>
      </c>
      <c r="AC24" s="96">
        <f t="shared" si="2"/>
        <v>0.96583333333333343</v>
      </c>
      <c r="AD24" s="96">
        <f t="shared" si="2"/>
        <v>0.96583333333333343</v>
      </c>
      <c r="AE24" s="96" t="str">
        <f t="shared" si="2"/>
        <v>н/д</v>
      </c>
      <c r="AF24" s="96" t="str">
        <f t="shared" si="2"/>
        <v>н/д</v>
      </c>
      <c r="AG24" s="96" t="str">
        <f>AG95</f>
        <v>н/д</v>
      </c>
      <c r="AH24" s="96" t="str">
        <f t="shared" si="2"/>
        <v>н/д</v>
      </c>
      <c r="AI24" s="96" t="str">
        <f t="shared" si="2"/>
        <v>н/д</v>
      </c>
      <c r="AJ24" s="96" t="str">
        <f>AJ95</f>
        <v>н/д</v>
      </c>
      <c r="AK24" s="96" t="str">
        <f t="shared" si="2"/>
        <v>н/д</v>
      </c>
      <c r="AL24" s="96">
        <f t="shared" si="2"/>
        <v>22.384595666666666</v>
      </c>
      <c r="AM24" s="96">
        <f t="shared" si="2"/>
        <v>0.96583333333333343</v>
      </c>
      <c r="AN24" s="96">
        <f t="shared" si="2"/>
        <v>23.350428999999998</v>
      </c>
      <c r="AO24" s="96" t="str">
        <f>AO95</f>
        <v>н/д</v>
      </c>
    </row>
    <row r="25" s="25" customFormat="1">
      <c r="A25" s="48" t="s">
        <v>122</v>
      </c>
      <c r="B25" s="49" t="s">
        <v>123</v>
      </c>
      <c r="C25" s="97" t="s">
        <v>108</v>
      </c>
      <c r="D25" s="98" t="s">
        <v>109</v>
      </c>
      <c r="E25" s="98" t="s">
        <v>109</v>
      </c>
      <c r="F25" s="98" t="s">
        <v>109</v>
      </c>
      <c r="G25" s="98" t="s">
        <v>109</v>
      </c>
      <c r="H25" s="99">
        <f>H46+H95</f>
        <v>37.057733930000005</v>
      </c>
      <c r="I25" s="99">
        <f>I46+I95</f>
        <v>72.535284413333329</v>
      </c>
      <c r="J25" s="99">
        <f>J95+J46</f>
        <v>19.786743943333331</v>
      </c>
      <c r="K25" s="99">
        <f>K46+K95</f>
        <v>37.057700601400008</v>
      </c>
      <c r="L25" s="99">
        <f>L46</f>
        <v>1.8496519900000001</v>
      </c>
      <c r="M25" s="99">
        <f>M46</f>
        <v>11.313477881199999</v>
      </c>
      <c r="N25" s="99">
        <f>N46</f>
        <v>17.55450823</v>
      </c>
      <c r="O25" s="99">
        <f>O46+O95</f>
        <v>6.3400625001999993</v>
      </c>
      <c r="P25" s="99">
        <f>P46+P95</f>
        <v>72.535251079999995</v>
      </c>
      <c r="Q25" s="99">
        <f>Q46</f>
        <v>9.0989157366666671</v>
      </c>
      <c r="R25" s="99">
        <f>R46</f>
        <v>14.757932666666665</v>
      </c>
      <c r="S25" s="99">
        <f>S46</f>
        <v>15.709038229999999</v>
      </c>
      <c r="T25" s="99">
        <f>T46+T95</f>
        <v>32.969364446666667</v>
      </c>
      <c r="U25" s="99" t="s">
        <v>109</v>
      </c>
      <c r="V25" s="99" t="s">
        <v>109</v>
      </c>
      <c r="W25" s="99">
        <f t="shared" ref="W25:AB25" si="3">W46</f>
        <v>18.383669136666668</v>
      </c>
      <c r="X25" s="99">
        <f t="shared" si="3"/>
        <v>18.383669136666668</v>
      </c>
      <c r="Y25" s="99">
        <f>Y46+Y95</f>
        <v>53.86121962</v>
      </c>
      <c r="Z25" s="99">
        <f>Z46+Z95</f>
        <v>53.86121962</v>
      </c>
      <c r="AA25" s="99">
        <f>AA46</f>
        <v>15.354475000000001</v>
      </c>
      <c r="AB25" s="99">
        <f t="shared" si="3"/>
        <v>16.467154149999999</v>
      </c>
      <c r="AC25" s="99">
        <f>AC95</f>
        <v>0.96583333333333343</v>
      </c>
      <c r="AD25" s="99">
        <f>AD95</f>
        <v>0.96583333333333343</v>
      </c>
      <c r="AE25" s="99">
        <f>AE46</f>
        <v>2.3537564599999996</v>
      </c>
      <c r="AF25" s="99">
        <f>AF48</f>
        <v>2.3537564599999996</v>
      </c>
      <c r="AG25" s="99">
        <f>AG46</f>
        <v>15.354475000000001</v>
      </c>
      <c r="AH25" s="99">
        <f>AH46</f>
        <v>16.467154149999999</v>
      </c>
      <c r="AI25" s="99">
        <f>AI46</f>
        <v>11.49402922</v>
      </c>
      <c r="AJ25" s="99">
        <f>AJ46</f>
        <v>11.49402922</v>
      </c>
      <c r="AK25" s="99">
        <f>AK46</f>
        <v>6.8896399166666669</v>
      </c>
      <c r="AL25" s="99">
        <f>AL46+AL95</f>
        <v>42.367190399999998</v>
      </c>
      <c r="AM25" s="99">
        <f>AM46+AM95</f>
        <v>37.057733930000005</v>
      </c>
      <c r="AN25" s="99">
        <f>AN46+AN95</f>
        <v>72.535284413333329</v>
      </c>
      <c r="AO25" s="99" t="s">
        <v>109</v>
      </c>
    </row>
    <row r="26" s="25" customFormat="1" hidden="1">
      <c r="A26" s="33" t="s">
        <v>124</v>
      </c>
      <c r="B26" s="34" t="s">
        <v>125</v>
      </c>
      <c r="C26" s="83" t="s">
        <v>108</v>
      </c>
      <c r="D26" s="100" t="s">
        <v>279</v>
      </c>
      <c r="E26" s="100" t="s">
        <v>109</v>
      </c>
      <c r="F26" s="100" t="s">
        <v>109</v>
      </c>
      <c r="G26" s="100" t="s">
        <v>109</v>
      </c>
      <c r="H26" s="101" t="s">
        <v>279</v>
      </c>
      <c r="I26" s="101" t="s">
        <v>279</v>
      </c>
      <c r="J26" s="101" t="s">
        <v>279</v>
      </c>
      <c r="K26" s="101" t="s">
        <v>279</v>
      </c>
      <c r="L26" s="101" t="s">
        <v>279</v>
      </c>
      <c r="M26" s="101" t="s">
        <v>279</v>
      </c>
      <c r="N26" s="101" t="s">
        <v>279</v>
      </c>
      <c r="O26" s="101" t="s">
        <v>279</v>
      </c>
      <c r="P26" s="101" t="s">
        <v>279</v>
      </c>
      <c r="Q26" s="101" t="s">
        <v>279</v>
      </c>
      <c r="R26" s="101" t="s">
        <v>279</v>
      </c>
      <c r="S26" s="101" t="s">
        <v>279</v>
      </c>
      <c r="T26" s="101" t="s">
        <v>279</v>
      </c>
      <c r="U26" s="101" t="s">
        <v>279</v>
      </c>
      <c r="V26" s="101" t="s">
        <v>279</v>
      </c>
      <c r="W26" s="101" t="s">
        <v>279</v>
      </c>
      <c r="X26" s="101" t="s">
        <v>279</v>
      </c>
      <c r="Y26" s="101" t="s">
        <v>279</v>
      </c>
      <c r="Z26" s="101" t="s">
        <v>279</v>
      </c>
      <c r="AA26" s="101" t="s">
        <v>279</v>
      </c>
      <c r="AB26" s="101" t="s">
        <v>279</v>
      </c>
      <c r="AC26" s="101" t="s">
        <v>279</v>
      </c>
      <c r="AD26" s="101" t="s">
        <v>279</v>
      </c>
      <c r="AE26" s="101" t="s">
        <v>279</v>
      </c>
      <c r="AF26" s="101" t="s">
        <v>279</v>
      </c>
      <c r="AG26" s="101" t="s">
        <v>279</v>
      </c>
      <c r="AH26" s="101" t="s">
        <v>279</v>
      </c>
      <c r="AI26" s="101" t="s">
        <v>279</v>
      </c>
      <c r="AJ26" s="101" t="s">
        <v>279</v>
      </c>
      <c r="AK26" s="101" t="s">
        <v>279</v>
      </c>
      <c r="AL26" s="101" t="s">
        <v>279</v>
      </c>
      <c r="AM26" s="101" t="s">
        <v>279</v>
      </c>
      <c r="AN26" s="101" t="s">
        <v>279</v>
      </c>
      <c r="AO26" s="101"/>
    </row>
    <row r="27" s="25" customFormat="1" ht="31.5" hidden="1">
      <c r="A27" s="33" t="s">
        <v>126</v>
      </c>
      <c r="B27" s="34" t="s">
        <v>127</v>
      </c>
      <c r="C27" s="83" t="s">
        <v>108</v>
      </c>
      <c r="D27" s="100" t="s">
        <v>279</v>
      </c>
      <c r="E27" s="100" t="s">
        <v>109</v>
      </c>
      <c r="F27" s="100" t="s">
        <v>109</v>
      </c>
      <c r="G27" s="100" t="s">
        <v>109</v>
      </c>
      <c r="H27" s="101" t="s">
        <v>279</v>
      </c>
      <c r="I27" s="101" t="s">
        <v>279</v>
      </c>
      <c r="J27" s="101" t="s">
        <v>279</v>
      </c>
      <c r="K27" s="101" t="s">
        <v>279</v>
      </c>
      <c r="L27" s="101" t="s">
        <v>279</v>
      </c>
      <c r="M27" s="101" t="s">
        <v>279</v>
      </c>
      <c r="N27" s="101" t="s">
        <v>279</v>
      </c>
      <c r="O27" s="101" t="s">
        <v>279</v>
      </c>
      <c r="P27" s="101" t="s">
        <v>279</v>
      </c>
      <c r="Q27" s="101" t="s">
        <v>279</v>
      </c>
      <c r="R27" s="101" t="s">
        <v>279</v>
      </c>
      <c r="S27" s="101" t="s">
        <v>279</v>
      </c>
      <c r="T27" s="101" t="s">
        <v>279</v>
      </c>
      <c r="U27" s="101" t="s">
        <v>279</v>
      </c>
      <c r="V27" s="101" t="s">
        <v>279</v>
      </c>
      <c r="W27" s="101" t="s">
        <v>279</v>
      </c>
      <c r="X27" s="101" t="s">
        <v>279</v>
      </c>
      <c r="Y27" s="101" t="s">
        <v>279</v>
      </c>
      <c r="Z27" s="101" t="s">
        <v>279</v>
      </c>
      <c r="AA27" s="101" t="s">
        <v>279</v>
      </c>
      <c r="AB27" s="101" t="s">
        <v>279</v>
      </c>
      <c r="AC27" s="101" t="s">
        <v>279</v>
      </c>
      <c r="AD27" s="101" t="s">
        <v>279</v>
      </c>
      <c r="AE27" s="101" t="s">
        <v>279</v>
      </c>
      <c r="AF27" s="101" t="s">
        <v>279</v>
      </c>
      <c r="AG27" s="101" t="s">
        <v>279</v>
      </c>
      <c r="AH27" s="101" t="s">
        <v>279</v>
      </c>
      <c r="AI27" s="101" t="s">
        <v>279</v>
      </c>
      <c r="AJ27" s="101" t="s">
        <v>279</v>
      </c>
      <c r="AK27" s="101" t="s">
        <v>279</v>
      </c>
      <c r="AL27" s="101" t="s">
        <v>279</v>
      </c>
      <c r="AM27" s="101" t="s">
        <v>279</v>
      </c>
      <c r="AN27" s="101" t="s">
        <v>279</v>
      </c>
      <c r="AO27" s="101"/>
    </row>
    <row r="28" s="25" customFormat="1" ht="47.25" hidden="1">
      <c r="A28" s="33" t="s">
        <v>128</v>
      </c>
      <c r="B28" s="34" t="s">
        <v>129</v>
      </c>
      <c r="C28" s="83" t="s">
        <v>108</v>
      </c>
      <c r="D28" s="100" t="s">
        <v>279</v>
      </c>
      <c r="E28" s="100" t="s">
        <v>109</v>
      </c>
      <c r="F28" s="100" t="s">
        <v>109</v>
      </c>
      <c r="G28" s="100" t="s">
        <v>109</v>
      </c>
      <c r="H28" s="101" t="s">
        <v>279</v>
      </c>
      <c r="I28" s="101" t="s">
        <v>279</v>
      </c>
      <c r="J28" s="101" t="s">
        <v>279</v>
      </c>
      <c r="K28" s="101" t="s">
        <v>279</v>
      </c>
      <c r="L28" s="101" t="s">
        <v>279</v>
      </c>
      <c r="M28" s="101" t="s">
        <v>279</v>
      </c>
      <c r="N28" s="101" t="s">
        <v>279</v>
      </c>
      <c r="O28" s="101" t="s">
        <v>279</v>
      </c>
      <c r="P28" s="101" t="s">
        <v>279</v>
      </c>
      <c r="Q28" s="101" t="s">
        <v>279</v>
      </c>
      <c r="R28" s="101" t="s">
        <v>279</v>
      </c>
      <c r="S28" s="101" t="s">
        <v>279</v>
      </c>
      <c r="T28" s="101" t="s">
        <v>279</v>
      </c>
      <c r="U28" s="101" t="s">
        <v>279</v>
      </c>
      <c r="V28" s="101" t="s">
        <v>279</v>
      </c>
      <c r="W28" s="101" t="s">
        <v>279</v>
      </c>
      <c r="X28" s="101" t="s">
        <v>279</v>
      </c>
      <c r="Y28" s="101" t="s">
        <v>279</v>
      </c>
      <c r="Z28" s="101" t="s">
        <v>279</v>
      </c>
      <c r="AA28" s="101" t="s">
        <v>279</v>
      </c>
      <c r="AB28" s="101" t="s">
        <v>279</v>
      </c>
      <c r="AC28" s="101" t="s">
        <v>279</v>
      </c>
      <c r="AD28" s="101" t="s">
        <v>279</v>
      </c>
      <c r="AE28" s="101" t="s">
        <v>279</v>
      </c>
      <c r="AF28" s="101" t="s">
        <v>279</v>
      </c>
      <c r="AG28" s="101" t="s">
        <v>279</v>
      </c>
      <c r="AH28" s="101" t="s">
        <v>279</v>
      </c>
      <c r="AI28" s="101" t="s">
        <v>279</v>
      </c>
      <c r="AJ28" s="101" t="s">
        <v>279</v>
      </c>
      <c r="AK28" s="101" t="s">
        <v>279</v>
      </c>
      <c r="AL28" s="101" t="s">
        <v>279</v>
      </c>
      <c r="AM28" s="101" t="s">
        <v>279</v>
      </c>
      <c r="AN28" s="101" t="s">
        <v>279</v>
      </c>
      <c r="AO28" s="101"/>
    </row>
    <row r="29" s="25" customFormat="1" ht="47.25" hidden="1">
      <c r="A29" s="33" t="s">
        <v>130</v>
      </c>
      <c r="B29" s="34" t="s">
        <v>131</v>
      </c>
      <c r="C29" s="83" t="s">
        <v>108</v>
      </c>
      <c r="D29" s="100" t="s">
        <v>279</v>
      </c>
      <c r="E29" s="100" t="s">
        <v>109</v>
      </c>
      <c r="F29" s="100" t="s">
        <v>109</v>
      </c>
      <c r="G29" s="100" t="s">
        <v>109</v>
      </c>
      <c r="H29" s="101" t="s">
        <v>279</v>
      </c>
      <c r="I29" s="101" t="s">
        <v>279</v>
      </c>
      <c r="J29" s="101" t="s">
        <v>279</v>
      </c>
      <c r="K29" s="101" t="s">
        <v>279</v>
      </c>
      <c r="L29" s="101" t="s">
        <v>279</v>
      </c>
      <c r="M29" s="101" t="s">
        <v>279</v>
      </c>
      <c r="N29" s="101" t="s">
        <v>279</v>
      </c>
      <c r="O29" s="101" t="s">
        <v>279</v>
      </c>
      <c r="P29" s="101" t="s">
        <v>279</v>
      </c>
      <c r="Q29" s="101" t="s">
        <v>279</v>
      </c>
      <c r="R29" s="101" t="s">
        <v>279</v>
      </c>
      <c r="S29" s="101" t="s">
        <v>279</v>
      </c>
      <c r="T29" s="101" t="s">
        <v>279</v>
      </c>
      <c r="U29" s="101" t="s">
        <v>279</v>
      </c>
      <c r="V29" s="101" t="s">
        <v>279</v>
      </c>
      <c r="W29" s="101" t="s">
        <v>279</v>
      </c>
      <c r="X29" s="101" t="s">
        <v>279</v>
      </c>
      <c r="Y29" s="101" t="s">
        <v>279</v>
      </c>
      <c r="Z29" s="101" t="s">
        <v>279</v>
      </c>
      <c r="AA29" s="101" t="s">
        <v>279</v>
      </c>
      <c r="AB29" s="101" t="s">
        <v>279</v>
      </c>
      <c r="AC29" s="101" t="s">
        <v>279</v>
      </c>
      <c r="AD29" s="101" t="s">
        <v>279</v>
      </c>
      <c r="AE29" s="101" t="s">
        <v>279</v>
      </c>
      <c r="AF29" s="101" t="s">
        <v>279</v>
      </c>
      <c r="AG29" s="101" t="s">
        <v>279</v>
      </c>
      <c r="AH29" s="101" t="s">
        <v>279</v>
      </c>
      <c r="AI29" s="101" t="s">
        <v>279</v>
      </c>
      <c r="AJ29" s="101" t="s">
        <v>279</v>
      </c>
      <c r="AK29" s="101" t="s">
        <v>279</v>
      </c>
      <c r="AL29" s="101" t="s">
        <v>279</v>
      </c>
      <c r="AM29" s="101" t="s">
        <v>279</v>
      </c>
      <c r="AN29" s="101" t="s">
        <v>279</v>
      </c>
      <c r="AO29" s="101"/>
    </row>
    <row r="30" s="25" customFormat="1" ht="31.5" hidden="1">
      <c r="A30" s="33" t="s">
        <v>132</v>
      </c>
      <c r="B30" s="34" t="s">
        <v>133</v>
      </c>
      <c r="C30" s="83" t="s">
        <v>108</v>
      </c>
      <c r="D30" s="100" t="s">
        <v>279</v>
      </c>
      <c r="E30" s="100" t="s">
        <v>109</v>
      </c>
      <c r="F30" s="100" t="s">
        <v>109</v>
      </c>
      <c r="G30" s="100" t="s">
        <v>109</v>
      </c>
      <c r="H30" s="101" t="s">
        <v>279</v>
      </c>
      <c r="I30" s="101" t="s">
        <v>279</v>
      </c>
      <c r="J30" s="101" t="s">
        <v>279</v>
      </c>
      <c r="K30" s="101" t="s">
        <v>279</v>
      </c>
      <c r="L30" s="101" t="s">
        <v>279</v>
      </c>
      <c r="M30" s="101" t="s">
        <v>279</v>
      </c>
      <c r="N30" s="101" t="s">
        <v>279</v>
      </c>
      <c r="O30" s="101" t="s">
        <v>279</v>
      </c>
      <c r="P30" s="101" t="s">
        <v>279</v>
      </c>
      <c r="Q30" s="101" t="s">
        <v>279</v>
      </c>
      <c r="R30" s="101" t="s">
        <v>279</v>
      </c>
      <c r="S30" s="101" t="s">
        <v>279</v>
      </c>
      <c r="T30" s="101" t="s">
        <v>279</v>
      </c>
      <c r="U30" s="101" t="s">
        <v>279</v>
      </c>
      <c r="V30" s="101" t="s">
        <v>279</v>
      </c>
      <c r="W30" s="101" t="s">
        <v>279</v>
      </c>
      <c r="X30" s="101" t="s">
        <v>279</v>
      </c>
      <c r="Y30" s="101" t="s">
        <v>279</v>
      </c>
      <c r="Z30" s="101" t="s">
        <v>279</v>
      </c>
      <c r="AA30" s="101" t="s">
        <v>279</v>
      </c>
      <c r="AB30" s="101" t="s">
        <v>279</v>
      </c>
      <c r="AC30" s="101" t="s">
        <v>279</v>
      </c>
      <c r="AD30" s="101" t="s">
        <v>279</v>
      </c>
      <c r="AE30" s="101" t="s">
        <v>279</v>
      </c>
      <c r="AF30" s="101" t="s">
        <v>279</v>
      </c>
      <c r="AG30" s="101" t="s">
        <v>279</v>
      </c>
      <c r="AH30" s="101" t="s">
        <v>279</v>
      </c>
      <c r="AI30" s="101" t="s">
        <v>279</v>
      </c>
      <c r="AJ30" s="101" t="s">
        <v>279</v>
      </c>
      <c r="AK30" s="101" t="s">
        <v>279</v>
      </c>
      <c r="AL30" s="101" t="s">
        <v>279</v>
      </c>
      <c r="AM30" s="101" t="s">
        <v>279</v>
      </c>
      <c r="AN30" s="101" t="s">
        <v>279</v>
      </c>
      <c r="AO30" s="101"/>
    </row>
    <row r="31" s="25" customFormat="1" ht="31.5" hidden="1">
      <c r="A31" s="33" t="s">
        <v>134</v>
      </c>
      <c r="B31" s="34" t="s">
        <v>135</v>
      </c>
      <c r="C31" s="83" t="s">
        <v>108</v>
      </c>
      <c r="D31" s="100" t="s">
        <v>279</v>
      </c>
      <c r="E31" s="100" t="s">
        <v>109</v>
      </c>
      <c r="F31" s="100" t="s">
        <v>109</v>
      </c>
      <c r="G31" s="100" t="s">
        <v>109</v>
      </c>
      <c r="H31" s="101" t="s">
        <v>279</v>
      </c>
      <c r="I31" s="101" t="s">
        <v>279</v>
      </c>
      <c r="J31" s="101" t="s">
        <v>279</v>
      </c>
      <c r="K31" s="101" t="s">
        <v>279</v>
      </c>
      <c r="L31" s="101" t="s">
        <v>279</v>
      </c>
      <c r="M31" s="101" t="s">
        <v>279</v>
      </c>
      <c r="N31" s="101" t="s">
        <v>279</v>
      </c>
      <c r="O31" s="101" t="s">
        <v>279</v>
      </c>
      <c r="P31" s="101" t="s">
        <v>279</v>
      </c>
      <c r="Q31" s="101" t="s">
        <v>279</v>
      </c>
      <c r="R31" s="101" t="s">
        <v>279</v>
      </c>
      <c r="S31" s="101" t="s">
        <v>279</v>
      </c>
      <c r="T31" s="101" t="s">
        <v>279</v>
      </c>
      <c r="U31" s="101" t="s">
        <v>279</v>
      </c>
      <c r="V31" s="101" t="s">
        <v>279</v>
      </c>
      <c r="W31" s="101" t="s">
        <v>279</v>
      </c>
      <c r="X31" s="101" t="s">
        <v>279</v>
      </c>
      <c r="Y31" s="101" t="s">
        <v>279</v>
      </c>
      <c r="Z31" s="101" t="s">
        <v>279</v>
      </c>
      <c r="AA31" s="101" t="s">
        <v>279</v>
      </c>
      <c r="AB31" s="101" t="s">
        <v>279</v>
      </c>
      <c r="AC31" s="101" t="s">
        <v>279</v>
      </c>
      <c r="AD31" s="101" t="s">
        <v>279</v>
      </c>
      <c r="AE31" s="101" t="s">
        <v>279</v>
      </c>
      <c r="AF31" s="101" t="s">
        <v>279</v>
      </c>
      <c r="AG31" s="101" t="s">
        <v>279</v>
      </c>
      <c r="AH31" s="101" t="s">
        <v>279</v>
      </c>
      <c r="AI31" s="101" t="s">
        <v>279</v>
      </c>
      <c r="AJ31" s="101" t="s">
        <v>279</v>
      </c>
      <c r="AK31" s="101" t="s">
        <v>279</v>
      </c>
      <c r="AL31" s="101" t="s">
        <v>279</v>
      </c>
      <c r="AM31" s="101" t="s">
        <v>279</v>
      </c>
      <c r="AN31" s="101" t="s">
        <v>279</v>
      </c>
      <c r="AO31" s="101"/>
    </row>
    <row r="32" s="25" customFormat="1" ht="47.25" hidden="1">
      <c r="A32" s="33" t="s">
        <v>136</v>
      </c>
      <c r="B32" s="34" t="s">
        <v>137</v>
      </c>
      <c r="C32" s="83" t="s">
        <v>108</v>
      </c>
      <c r="D32" s="100" t="s">
        <v>279</v>
      </c>
      <c r="E32" s="100" t="s">
        <v>109</v>
      </c>
      <c r="F32" s="100" t="s">
        <v>109</v>
      </c>
      <c r="G32" s="100" t="s">
        <v>109</v>
      </c>
      <c r="H32" s="101" t="s">
        <v>279</v>
      </c>
      <c r="I32" s="101" t="s">
        <v>279</v>
      </c>
      <c r="J32" s="101" t="s">
        <v>279</v>
      </c>
      <c r="K32" s="101" t="s">
        <v>279</v>
      </c>
      <c r="L32" s="101" t="s">
        <v>279</v>
      </c>
      <c r="M32" s="101" t="s">
        <v>279</v>
      </c>
      <c r="N32" s="101" t="s">
        <v>279</v>
      </c>
      <c r="O32" s="101" t="s">
        <v>279</v>
      </c>
      <c r="P32" s="101" t="s">
        <v>279</v>
      </c>
      <c r="Q32" s="101" t="s">
        <v>279</v>
      </c>
      <c r="R32" s="101" t="s">
        <v>279</v>
      </c>
      <c r="S32" s="101" t="s">
        <v>279</v>
      </c>
      <c r="T32" s="101" t="s">
        <v>279</v>
      </c>
      <c r="U32" s="101" t="s">
        <v>279</v>
      </c>
      <c r="V32" s="101" t="s">
        <v>279</v>
      </c>
      <c r="W32" s="101" t="s">
        <v>279</v>
      </c>
      <c r="X32" s="101" t="s">
        <v>279</v>
      </c>
      <c r="Y32" s="101" t="s">
        <v>279</v>
      </c>
      <c r="Z32" s="101" t="s">
        <v>279</v>
      </c>
      <c r="AA32" s="101" t="s">
        <v>279</v>
      </c>
      <c r="AB32" s="101" t="s">
        <v>279</v>
      </c>
      <c r="AC32" s="101" t="s">
        <v>279</v>
      </c>
      <c r="AD32" s="101" t="s">
        <v>279</v>
      </c>
      <c r="AE32" s="101" t="s">
        <v>279</v>
      </c>
      <c r="AF32" s="101" t="s">
        <v>279</v>
      </c>
      <c r="AG32" s="101" t="s">
        <v>279</v>
      </c>
      <c r="AH32" s="101" t="s">
        <v>279</v>
      </c>
      <c r="AI32" s="101" t="s">
        <v>279</v>
      </c>
      <c r="AJ32" s="101" t="s">
        <v>279</v>
      </c>
      <c r="AK32" s="101" t="s">
        <v>279</v>
      </c>
      <c r="AL32" s="101" t="s">
        <v>279</v>
      </c>
      <c r="AM32" s="101" t="s">
        <v>279</v>
      </c>
      <c r="AN32" s="101" t="s">
        <v>279</v>
      </c>
      <c r="AO32" s="101"/>
    </row>
    <row r="33" s="25" customFormat="1" ht="31.5" hidden="1">
      <c r="A33" s="33" t="s">
        <v>138</v>
      </c>
      <c r="B33" s="34" t="s">
        <v>139</v>
      </c>
      <c r="C33" s="83" t="s">
        <v>108</v>
      </c>
      <c r="D33" s="100" t="s">
        <v>279</v>
      </c>
      <c r="E33" s="100" t="s">
        <v>109</v>
      </c>
      <c r="F33" s="100" t="s">
        <v>109</v>
      </c>
      <c r="G33" s="100" t="s">
        <v>109</v>
      </c>
      <c r="H33" s="101" t="s">
        <v>279</v>
      </c>
      <c r="I33" s="101" t="s">
        <v>279</v>
      </c>
      <c r="J33" s="101" t="s">
        <v>279</v>
      </c>
      <c r="K33" s="101" t="s">
        <v>279</v>
      </c>
      <c r="L33" s="101" t="s">
        <v>279</v>
      </c>
      <c r="M33" s="101" t="s">
        <v>279</v>
      </c>
      <c r="N33" s="101" t="s">
        <v>279</v>
      </c>
      <c r="O33" s="101" t="s">
        <v>279</v>
      </c>
      <c r="P33" s="101" t="s">
        <v>279</v>
      </c>
      <c r="Q33" s="101" t="s">
        <v>279</v>
      </c>
      <c r="R33" s="101" t="s">
        <v>279</v>
      </c>
      <c r="S33" s="101" t="s">
        <v>279</v>
      </c>
      <c r="T33" s="101" t="s">
        <v>279</v>
      </c>
      <c r="U33" s="101" t="s">
        <v>279</v>
      </c>
      <c r="V33" s="101" t="s">
        <v>279</v>
      </c>
      <c r="W33" s="101" t="s">
        <v>279</v>
      </c>
      <c r="X33" s="101" t="s">
        <v>279</v>
      </c>
      <c r="Y33" s="101" t="s">
        <v>279</v>
      </c>
      <c r="Z33" s="101" t="s">
        <v>279</v>
      </c>
      <c r="AA33" s="101" t="s">
        <v>279</v>
      </c>
      <c r="AB33" s="101" t="s">
        <v>279</v>
      </c>
      <c r="AC33" s="101" t="s">
        <v>279</v>
      </c>
      <c r="AD33" s="101" t="s">
        <v>279</v>
      </c>
      <c r="AE33" s="101" t="s">
        <v>279</v>
      </c>
      <c r="AF33" s="101" t="s">
        <v>279</v>
      </c>
      <c r="AG33" s="101" t="s">
        <v>279</v>
      </c>
      <c r="AH33" s="101" t="s">
        <v>279</v>
      </c>
      <c r="AI33" s="101" t="s">
        <v>279</v>
      </c>
      <c r="AJ33" s="101" t="s">
        <v>279</v>
      </c>
      <c r="AK33" s="101" t="s">
        <v>279</v>
      </c>
      <c r="AL33" s="101" t="s">
        <v>279</v>
      </c>
      <c r="AM33" s="101" t="s">
        <v>279</v>
      </c>
      <c r="AN33" s="101" t="s">
        <v>279</v>
      </c>
      <c r="AO33" s="101"/>
    </row>
    <row r="34" s="25" customFormat="1" ht="31.5" hidden="1">
      <c r="A34" s="33" t="s">
        <v>140</v>
      </c>
      <c r="B34" s="34" t="s">
        <v>141</v>
      </c>
      <c r="C34" s="83" t="s">
        <v>108</v>
      </c>
      <c r="D34" s="100" t="s">
        <v>279</v>
      </c>
      <c r="E34" s="100" t="s">
        <v>109</v>
      </c>
      <c r="F34" s="100" t="s">
        <v>109</v>
      </c>
      <c r="G34" s="100" t="s">
        <v>109</v>
      </c>
      <c r="H34" s="101" t="s">
        <v>279</v>
      </c>
      <c r="I34" s="101" t="s">
        <v>279</v>
      </c>
      <c r="J34" s="101" t="s">
        <v>279</v>
      </c>
      <c r="K34" s="101" t="s">
        <v>279</v>
      </c>
      <c r="L34" s="101" t="s">
        <v>279</v>
      </c>
      <c r="M34" s="101" t="s">
        <v>279</v>
      </c>
      <c r="N34" s="101" t="s">
        <v>279</v>
      </c>
      <c r="O34" s="101" t="s">
        <v>279</v>
      </c>
      <c r="P34" s="101" t="s">
        <v>279</v>
      </c>
      <c r="Q34" s="101" t="s">
        <v>279</v>
      </c>
      <c r="R34" s="101" t="s">
        <v>279</v>
      </c>
      <c r="S34" s="101" t="s">
        <v>279</v>
      </c>
      <c r="T34" s="101" t="s">
        <v>279</v>
      </c>
      <c r="U34" s="101" t="s">
        <v>279</v>
      </c>
      <c r="V34" s="101" t="s">
        <v>279</v>
      </c>
      <c r="W34" s="101" t="s">
        <v>279</v>
      </c>
      <c r="X34" s="101" t="s">
        <v>279</v>
      </c>
      <c r="Y34" s="101" t="s">
        <v>279</v>
      </c>
      <c r="Z34" s="101" t="s">
        <v>279</v>
      </c>
      <c r="AA34" s="101" t="s">
        <v>279</v>
      </c>
      <c r="AB34" s="101" t="s">
        <v>279</v>
      </c>
      <c r="AC34" s="101" t="s">
        <v>279</v>
      </c>
      <c r="AD34" s="101" t="s">
        <v>279</v>
      </c>
      <c r="AE34" s="101" t="s">
        <v>279</v>
      </c>
      <c r="AF34" s="101" t="s">
        <v>279</v>
      </c>
      <c r="AG34" s="101" t="s">
        <v>279</v>
      </c>
      <c r="AH34" s="101" t="s">
        <v>279</v>
      </c>
      <c r="AI34" s="101" t="s">
        <v>279</v>
      </c>
      <c r="AJ34" s="101" t="s">
        <v>279</v>
      </c>
      <c r="AK34" s="101" t="s">
        <v>279</v>
      </c>
      <c r="AL34" s="101" t="s">
        <v>279</v>
      </c>
      <c r="AM34" s="101" t="s">
        <v>279</v>
      </c>
      <c r="AN34" s="101" t="s">
        <v>279</v>
      </c>
      <c r="AO34" s="101"/>
    </row>
    <row r="35" s="25" customFormat="1" ht="31.5" hidden="1">
      <c r="A35" s="33" t="s">
        <v>142</v>
      </c>
      <c r="B35" s="34" t="s">
        <v>143</v>
      </c>
      <c r="C35" s="83" t="s">
        <v>108</v>
      </c>
      <c r="D35" s="100" t="s">
        <v>279</v>
      </c>
      <c r="E35" s="100" t="s">
        <v>109</v>
      </c>
      <c r="F35" s="100" t="s">
        <v>109</v>
      </c>
      <c r="G35" s="100" t="s">
        <v>109</v>
      </c>
      <c r="H35" s="101" t="s">
        <v>279</v>
      </c>
      <c r="I35" s="101" t="s">
        <v>279</v>
      </c>
      <c r="J35" s="101" t="s">
        <v>279</v>
      </c>
      <c r="K35" s="101" t="s">
        <v>279</v>
      </c>
      <c r="L35" s="101" t="s">
        <v>279</v>
      </c>
      <c r="M35" s="101" t="s">
        <v>279</v>
      </c>
      <c r="N35" s="101" t="s">
        <v>279</v>
      </c>
      <c r="O35" s="101" t="s">
        <v>279</v>
      </c>
      <c r="P35" s="101" t="s">
        <v>279</v>
      </c>
      <c r="Q35" s="101" t="s">
        <v>279</v>
      </c>
      <c r="R35" s="101" t="s">
        <v>279</v>
      </c>
      <c r="S35" s="101" t="s">
        <v>279</v>
      </c>
      <c r="T35" s="101" t="s">
        <v>279</v>
      </c>
      <c r="U35" s="101" t="s">
        <v>279</v>
      </c>
      <c r="V35" s="101" t="s">
        <v>279</v>
      </c>
      <c r="W35" s="101" t="s">
        <v>279</v>
      </c>
      <c r="X35" s="101" t="s">
        <v>279</v>
      </c>
      <c r="Y35" s="101" t="s">
        <v>279</v>
      </c>
      <c r="Z35" s="101" t="s">
        <v>279</v>
      </c>
      <c r="AA35" s="101" t="s">
        <v>279</v>
      </c>
      <c r="AB35" s="101" t="s">
        <v>279</v>
      </c>
      <c r="AC35" s="101" t="s">
        <v>279</v>
      </c>
      <c r="AD35" s="101" t="s">
        <v>279</v>
      </c>
      <c r="AE35" s="101" t="s">
        <v>279</v>
      </c>
      <c r="AF35" s="101" t="s">
        <v>279</v>
      </c>
      <c r="AG35" s="101" t="s">
        <v>279</v>
      </c>
      <c r="AH35" s="101" t="s">
        <v>279</v>
      </c>
      <c r="AI35" s="101" t="s">
        <v>279</v>
      </c>
      <c r="AJ35" s="101" t="s">
        <v>279</v>
      </c>
      <c r="AK35" s="101" t="s">
        <v>279</v>
      </c>
      <c r="AL35" s="101" t="s">
        <v>279</v>
      </c>
      <c r="AM35" s="101" t="s">
        <v>279</v>
      </c>
      <c r="AN35" s="101" t="s">
        <v>279</v>
      </c>
      <c r="AO35" s="101"/>
    </row>
    <row r="36" s="25" customFormat="1" ht="63" hidden="1">
      <c r="A36" s="33" t="s">
        <v>142</v>
      </c>
      <c r="B36" s="34" t="s">
        <v>144</v>
      </c>
      <c r="C36" s="83" t="s">
        <v>108</v>
      </c>
      <c r="D36" s="100" t="s">
        <v>279</v>
      </c>
      <c r="E36" s="100" t="s">
        <v>109</v>
      </c>
      <c r="F36" s="100" t="s">
        <v>109</v>
      </c>
      <c r="G36" s="100" t="s">
        <v>109</v>
      </c>
      <c r="H36" s="101" t="s">
        <v>279</v>
      </c>
      <c r="I36" s="101" t="s">
        <v>279</v>
      </c>
      <c r="J36" s="101" t="s">
        <v>279</v>
      </c>
      <c r="K36" s="101" t="s">
        <v>279</v>
      </c>
      <c r="L36" s="101" t="s">
        <v>279</v>
      </c>
      <c r="M36" s="101" t="s">
        <v>279</v>
      </c>
      <c r="N36" s="101" t="s">
        <v>279</v>
      </c>
      <c r="O36" s="101" t="s">
        <v>279</v>
      </c>
      <c r="P36" s="101" t="s">
        <v>279</v>
      </c>
      <c r="Q36" s="101" t="s">
        <v>279</v>
      </c>
      <c r="R36" s="101" t="s">
        <v>279</v>
      </c>
      <c r="S36" s="101" t="s">
        <v>279</v>
      </c>
      <c r="T36" s="101" t="s">
        <v>279</v>
      </c>
      <c r="U36" s="101" t="s">
        <v>279</v>
      </c>
      <c r="V36" s="101" t="s">
        <v>279</v>
      </c>
      <c r="W36" s="101" t="s">
        <v>279</v>
      </c>
      <c r="X36" s="101" t="s">
        <v>279</v>
      </c>
      <c r="Y36" s="101" t="s">
        <v>279</v>
      </c>
      <c r="Z36" s="101" t="s">
        <v>279</v>
      </c>
      <c r="AA36" s="101" t="s">
        <v>279</v>
      </c>
      <c r="AB36" s="101" t="s">
        <v>279</v>
      </c>
      <c r="AC36" s="101" t="s">
        <v>279</v>
      </c>
      <c r="AD36" s="101" t="s">
        <v>279</v>
      </c>
      <c r="AE36" s="101" t="s">
        <v>279</v>
      </c>
      <c r="AF36" s="101" t="s">
        <v>279</v>
      </c>
      <c r="AG36" s="101" t="s">
        <v>279</v>
      </c>
      <c r="AH36" s="101" t="s">
        <v>279</v>
      </c>
      <c r="AI36" s="101" t="s">
        <v>279</v>
      </c>
      <c r="AJ36" s="101" t="s">
        <v>279</v>
      </c>
      <c r="AK36" s="101" t="s">
        <v>279</v>
      </c>
      <c r="AL36" s="101" t="s">
        <v>279</v>
      </c>
      <c r="AM36" s="101" t="s">
        <v>279</v>
      </c>
      <c r="AN36" s="101" t="s">
        <v>279</v>
      </c>
      <c r="AO36" s="101"/>
    </row>
    <row r="37" s="25" customFormat="1" ht="63" hidden="1">
      <c r="A37" s="33" t="s">
        <v>142</v>
      </c>
      <c r="B37" s="34" t="s">
        <v>145</v>
      </c>
      <c r="C37" s="83" t="s">
        <v>108</v>
      </c>
      <c r="D37" s="100" t="s">
        <v>279</v>
      </c>
      <c r="E37" s="100" t="s">
        <v>109</v>
      </c>
      <c r="F37" s="100" t="s">
        <v>109</v>
      </c>
      <c r="G37" s="100" t="s">
        <v>109</v>
      </c>
      <c r="H37" s="101" t="s">
        <v>279</v>
      </c>
      <c r="I37" s="101" t="s">
        <v>279</v>
      </c>
      <c r="J37" s="101" t="s">
        <v>279</v>
      </c>
      <c r="K37" s="101" t="s">
        <v>279</v>
      </c>
      <c r="L37" s="101" t="s">
        <v>279</v>
      </c>
      <c r="M37" s="101" t="s">
        <v>279</v>
      </c>
      <c r="N37" s="101" t="s">
        <v>279</v>
      </c>
      <c r="O37" s="101" t="s">
        <v>279</v>
      </c>
      <c r="P37" s="101" t="s">
        <v>279</v>
      </c>
      <c r="Q37" s="101" t="s">
        <v>279</v>
      </c>
      <c r="R37" s="101" t="s">
        <v>279</v>
      </c>
      <c r="S37" s="101" t="s">
        <v>279</v>
      </c>
      <c r="T37" s="101" t="s">
        <v>279</v>
      </c>
      <c r="U37" s="101" t="s">
        <v>279</v>
      </c>
      <c r="V37" s="101" t="s">
        <v>279</v>
      </c>
      <c r="W37" s="101" t="s">
        <v>279</v>
      </c>
      <c r="X37" s="101" t="s">
        <v>279</v>
      </c>
      <c r="Y37" s="101" t="s">
        <v>279</v>
      </c>
      <c r="Z37" s="101" t="s">
        <v>279</v>
      </c>
      <c r="AA37" s="101" t="s">
        <v>279</v>
      </c>
      <c r="AB37" s="101" t="s">
        <v>279</v>
      </c>
      <c r="AC37" s="101" t="s">
        <v>279</v>
      </c>
      <c r="AD37" s="101" t="s">
        <v>279</v>
      </c>
      <c r="AE37" s="101" t="s">
        <v>279</v>
      </c>
      <c r="AF37" s="101" t="s">
        <v>279</v>
      </c>
      <c r="AG37" s="101" t="s">
        <v>279</v>
      </c>
      <c r="AH37" s="101" t="s">
        <v>279</v>
      </c>
      <c r="AI37" s="101" t="s">
        <v>279</v>
      </c>
      <c r="AJ37" s="101" t="s">
        <v>279</v>
      </c>
      <c r="AK37" s="101" t="s">
        <v>279</v>
      </c>
      <c r="AL37" s="101" t="s">
        <v>279</v>
      </c>
      <c r="AM37" s="101" t="s">
        <v>279</v>
      </c>
      <c r="AN37" s="101" t="s">
        <v>279</v>
      </c>
      <c r="AO37" s="101"/>
    </row>
    <row r="38" s="25" customFormat="1" ht="63" hidden="1">
      <c r="A38" s="33" t="s">
        <v>142</v>
      </c>
      <c r="B38" s="34" t="s">
        <v>146</v>
      </c>
      <c r="C38" s="83" t="s">
        <v>108</v>
      </c>
      <c r="D38" s="100" t="s">
        <v>279</v>
      </c>
      <c r="E38" s="100" t="s">
        <v>109</v>
      </c>
      <c r="F38" s="100" t="s">
        <v>109</v>
      </c>
      <c r="G38" s="100" t="s">
        <v>109</v>
      </c>
      <c r="H38" s="101" t="s">
        <v>279</v>
      </c>
      <c r="I38" s="101" t="s">
        <v>279</v>
      </c>
      <c r="J38" s="101" t="s">
        <v>279</v>
      </c>
      <c r="K38" s="101" t="s">
        <v>279</v>
      </c>
      <c r="L38" s="101" t="s">
        <v>279</v>
      </c>
      <c r="M38" s="101" t="s">
        <v>279</v>
      </c>
      <c r="N38" s="101" t="s">
        <v>279</v>
      </c>
      <c r="O38" s="101" t="s">
        <v>279</v>
      </c>
      <c r="P38" s="101" t="s">
        <v>279</v>
      </c>
      <c r="Q38" s="101" t="s">
        <v>279</v>
      </c>
      <c r="R38" s="101" t="s">
        <v>279</v>
      </c>
      <c r="S38" s="101" t="s">
        <v>279</v>
      </c>
      <c r="T38" s="101" t="s">
        <v>279</v>
      </c>
      <c r="U38" s="101" t="s">
        <v>279</v>
      </c>
      <c r="V38" s="101" t="s">
        <v>279</v>
      </c>
      <c r="W38" s="101" t="s">
        <v>279</v>
      </c>
      <c r="X38" s="101" t="s">
        <v>279</v>
      </c>
      <c r="Y38" s="101" t="s">
        <v>279</v>
      </c>
      <c r="Z38" s="101" t="s">
        <v>279</v>
      </c>
      <c r="AA38" s="101" t="s">
        <v>279</v>
      </c>
      <c r="AB38" s="101" t="s">
        <v>279</v>
      </c>
      <c r="AC38" s="101" t="s">
        <v>279</v>
      </c>
      <c r="AD38" s="101" t="s">
        <v>279</v>
      </c>
      <c r="AE38" s="101" t="s">
        <v>279</v>
      </c>
      <c r="AF38" s="101" t="s">
        <v>279</v>
      </c>
      <c r="AG38" s="101" t="s">
        <v>279</v>
      </c>
      <c r="AH38" s="101" t="s">
        <v>279</v>
      </c>
      <c r="AI38" s="101" t="s">
        <v>279</v>
      </c>
      <c r="AJ38" s="101" t="s">
        <v>279</v>
      </c>
      <c r="AK38" s="101" t="s">
        <v>279</v>
      </c>
      <c r="AL38" s="101" t="s">
        <v>279</v>
      </c>
      <c r="AM38" s="101" t="s">
        <v>279</v>
      </c>
      <c r="AN38" s="101" t="s">
        <v>279</v>
      </c>
      <c r="AO38" s="101"/>
    </row>
    <row r="39" s="25" customFormat="1" ht="31.5" hidden="1">
      <c r="A39" s="33" t="s">
        <v>147</v>
      </c>
      <c r="B39" s="34" t="s">
        <v>143</v>
      </c>
      <c r="C39" s="83" t="s">
        <v>108</v>
      </c>
      <c r="D39" s="100" t="s">
        <v>279</v>
      </c>
      <c r="E39" s="100" t="s">
        <v>109</v>
      </c>
      <c r="F39" s="100" t="s">
        <v>109</v>
      </c>
      <c r="G39" s="100" t="s">
        <v>109</v>
      </c>
      <c r="H39" s="101" t="s">
        <v>279</v>
      </c>
      <c r="I39" s="101" t="s">
        <v>279</v>
      </c>
      <c r="J39" s="101" t="s">
        <v>279</v>
      </c>
      <c r="K39" s="101" t="s">
        <v>279</v>
      </c>
      <c r="L39" s="101" t="s">
        <v>279</v>
      </c>
      <c r="M39" s="101" t="s">
        <v>279</v>
      </c>
      <c r="N39" s="101" t="s">
        <v>279</v>
      </c>
      <c r="O39" s="101" t="s">
        <v>279</v>
      </c>
      <c r="P39" s="101" t="s">
        <v>279</v>
      </c>
      <c r="Q39" s="101" t="s">
        <v>279</v>
      </c>
      <c r="R39" s="101" t="s">
        <v>279</v>
      </c>
      <c r="S39" s="101" t="s">
        <v>279</v>
      </c>
      <c r="T39" s="101" t="s">
        <v>279</v>
      </c>
      <c r="U39" s="101" t="s">
        <v>279</v>
      </c>
      <c r="V39" s="101" t="s">
        <v>279</v>
      </c>
      <c r="W39" s="101" t="s">
        <v>279</v>
      </c>
      <c r="X39" s="101" t="s">
        <v>279</v>
      </c>
      <c r="Y39" s="101" t="s">
        <v>279</v>
      </c>
      <c r="Z39" s="101" t="s">
        <v>279</v>
      </c>
      <c r="AA39" s="101" t="s">
        <v>279</v>
      </c>
      <c r="AB39" s="101" t="s">
        <v>279</v>
      </c>
      <c r="AC39" s="101" t="s">
        <v>279</v>
      </c>
      <c r="AD39" s="101" t="s">
        <v>279</v>
      </c>
      <c r="AE39" s="101" t="s">
        <v>279</v>
      </c>
      <c r="AF39" s="101" t="s">
        <v>279</v>
      </c>
      <c r="AG39" s="101" t="s">
        <v>279</v>
      </c>
      <c r="AH39" s="101" t="s">
        <v>279</v>
      </c>
      <c r="AI39" s="101" t="s">
        <v>279</v>
      </c>
      <c r="AJ39" s="101" t="s">
        <v>279</v>
      </c>
      <c r="AK39" s="101" t="s">
        <v>279</v>
      </c>
      <c r="AL39" s="101" t="s">
        <v>279</v>
      </c>
      <c r="AM39" s="101" t="s">
        <v>279</v>
      </c>
      <c r="AN39" s="101" t="s">
        <v>279</v>
      </c>
      <c r="AO39" s="101"/>
    </row>
    <row r="40" s="25" customFormat="1" ht="63" hidden="1">
      <c r="A40" s="33" t="s">
        <v>147</v>
      </c>
      <c r="B40" s="34" t="s">
        <v>144</v>
      </c>
      <c r="C40" s="83" t="s">
        <v>108</v>
      </c>
      <c r="D40" s="100" t="s">
        <v>279</v>
      </c>
      <c r="E40" s="100" t="s">
        <v>109</v>
      </c>
      <c r="F40" s="100" t="s">
        <v>109</v>
      </c>
      <c r="G40" s="100" t="s">
        <v>109</v>
      </c>
      <c r="H40" s="101" t="s">
        <v>279</v>
      </c>
      <c r="I40" s="101" t="s">
        <v>279</v>
      </c>
      <c r="J40" s="101" t="s">
        <v>279</v>
      </c>
      <c r="K40" s="101" t="s">
        <v>279</v>
      </c>
      <c r="L40" s="101" t="s">
        <v>279</v>
      </c>
      <c r="M40" s="101" t="s">
        <v>279</v>
      </c>
      <c r="N40" s="101" t="s">
        <v>279</v>
      </c>
      <c r="O40" s="101" t="s">
        <v>279</v>
      </c>
      <c r="P40" s="101" t="s">
        <v>279</v>
      </c>
      <c r="Q40" s="101" t="s">
        <v>279</v>
      </c>
      <c r="R40" s="101" t="s">
        <v>279</v>
      </c>
      <c r="S40" s="101" t="s">
        <v>279</v>
      </c>
      <c r="T40" s="101" t="s">
        <v>279</v>
      </c>
      <c r="U40" s="101" t="s">
        <v>279</v>
      </c>
      <c r="V40" s="101" t="s">
        <v>279</v>
      </c>
      <c r="W40" s="101" t="s">
        <v>279</v>
      </c>
      <c r="X40" s="101" t="s">
        <v>279</v>
      </c>
      <c r="Y40" s="101" t="s">
        <v>279</v>
      </c>
      <c r="Z40" s="101" t="s">
        <v>279</v>
      </c>
      <c r="AA40" s="101" t="s">
        <v>279</v>
      </c>
      <c r="AB40" s="101" t="s">
        <v>279</v>
      </c>
      <c r="AC40" s="101" t="s">
        <v>279</v>
      </c>
      <c r="AD40" s="101" t="s">
        <v>279</v>
      </c>
      <c r="AE40" s="101" t="s">
        <v>279</v>
      </c>
      <c r="AF40" s="101" t="s">
        <v>279</v>
      </c>
      <c r="AG40" s="101" t="s">
        <v>279</v>
      </c>
      <c r="AH40" s="101" t="s">
        <v>279</v>
      </c>
      <c r="AI40" s="101" t="s">
        <v>279</v>
      </c>
      <c r="AJ40" s="101" t="s">
        <v>279</v>
      </c>
      <c r="AK40" s="101" t="s">
        <v>279</v>
      </c>
      <c r="AL40" s="101" t="s">
        <v>279</v>
      </c>
      <c r="AM40" s="101" t="s">
        <v>279</v>
      </c>
      <c r="AN40" s="101" t="s">
        <v>279</v>
      </c>
      <c r="AO40" s="101"/>
    </row>
    <row r="41" s="25" customFormat="1" ht="63" hidden="1">
      <c r="A41" s="33" t="s">
        <v>147</v>
      </c>
      <c r="B41" s="34" t="s">
        <v>145</v>
      </c>
      <c r="C41" s="83" t="s">
        <v>108</v>
      </c>
      <c r="D41" s="100" t="s">
        <v>279</v>
      </c>
      <c r="E41" s="100" t="s">
        <v>109</v>
      </c>
      <c r="F41" s="100" t="s">
        <v>109</v>
      </c>
      <c r="G41" s="100" t="s">
        <v>109</v>
      </c>
      <c r="H41" s="101" t="s">
        <v>279</v>
      </c>
      <c r="I41" s="101" t="s">
        <v>279</v>
      </c>
      <c r="J41" s="101" t="s">
        <v>279</v>
      </c>
      <c r="K41" s="101" t="s">
        <v>279</v>
      </c>
      <c r="L41" s="101" t="s">
        <v>279</v>
      </c>
      <c r="M41" s="101" t="s">
        <v>279</v>
      </c>
      <c r="N41" s="101" t="s">
        <v>279</v>
      </c>
      <c r="O41" s="101" t="s">
        <v>279</v>
      </c>
      <c r="P41" s="101" t="s">
        <v>279</v>
      </c>
      <c r="Q41" s="101" t="s">
        <v>279</v>
      </c>
      <c r="R41" s="101" t="s">
        <v>279</v>
      </c>
      <c r="S41" s="101" t="s">
        <v>279</v>
      </c>
      <c r="T41" s="101" t="s">
        <v>279</v>
      </c>
      <c r="U41" s="101" t="s">
        <v>279</v>
      </c>
      <c r="V41" s="101" t="s">
        <v>279</v>
      </c>
      <c r="W41" s="101" t="s">
        <v>279</v>
      </c>
      <c r="X41" s="101" t="s">
        <v>279</v>
      </c>
      <c r="Y41" s="101" t="s">
        <v>279</v>
      </c>
      <c r="Z41" s="101" t="s">
        <v>279</v>
      </c>
      <c r="AA41" s="101" t="s">
        <v>279</v>
      </c>
      <c r="AB41" s="101" t="s">
        <v>279</v>
      </c>
      <c r="AC41" s="101" t="s">
        <v>279</v>
      </c>
      <c r="AD41" s="101" t="s">
        <v>279</v>
      </c>
      <c r="AE41" s="101" t="s">
        <v>279</v>
      </c>
      <c r="AF41" s="101" t="s">
        <v>279</v>
      </c>
      <c r="AG41" s="101" t="s">
        <v>279</v>
      </c>
      <c r="AH41" s="101" t="s">
        <v>279</v>
      </c>
      <c r="AI41" s="101" t="s">
        <v>279</v>
      </c>
      <c r="AJ41" s="101" t="s">
        <v>279</v>
      </c>
      <c r="AK41" s="101" t="s">
        <v>279</v>
      </c>
      <c r="AL41" s="101" t="s">
        <v>279</v>
      </c>
      <c r="AM41" s="101" t="s">
        <v>279</v>
      </c>
      <c r="AN41" s="101" t="s">
        <v>279</v>
      </c>
      <c r="AO41" s="101"/>
    </row>
    <row r="42" s="25" customFormat="1" ht="63" hidden="1">
      <c r="A42" s="33" t="s">
        <v>147</v>
      </c>
      <c r="B42" s="34" t="s">
        <v>148</v>
      </c>
      <c r="C42" s="83" t="s">
        <v>108</v>
      </c>
      <c r="D42" s="100" t="s">
        <v>279</v>
      </c>
      <c r="E42" s="100" t="s">
        <v>109</v>
      </c>
      <c r="F42" s="100" t="s">
        <v>109</v>
      </c>
      <c r="G42" s="100" t="s">
        <v>109</v>
      </c>
      <c r="H42" s="101" t="s">
        <v>279</v>
      </c>
      <c r="I42" s="101" t="s">
        <v>279</v>
      </c>
      <c r="J42" s="101" t="s">
        <v>279</v>
      </c>
      <c r="K42" s="101" t="s">
        <v>279</v>
      </c>
      <c r="L42" s="101" t="s">
        <v>279</v>
      </c>
      <c r="M42" s="101" t="s">
        <v>279</v>
      </c>
      <c r="N42" s="101" t="s">
        <v>279</v>
      </c>
      <c r="O42" s="101" t="s">
        <v>279</v>
      </c>
      <c r="P42" s="101" t="s">
        <v>279</v>
      </c>
      <c r="Q42" s="101" t="s">
        <v>279</v>
      </c>
      <c r="R42" s="101" t="s">
        <v>279</v>
      </c>
      <c r="S42" s="101" t="s">
        <v>279</v>
      </c>
      <c r="T42" s="101" t="s">
        <v>279</v>
      </c>
      <c r="U42" s="101" t="s">
        <v>279</v>
      </c>
      <c r="V42" s="101" t="s">
        <v>279</v>
      </c>
      <c r="W42" s="101" t="s">
        <v>279</v>
      </c>
      <c r="X42" s="101" t="s">
        <v>279</v>
      </c>
      <c r="Y42" s="101" t="s">
        <v>279</v>
      </c>
      <c r="Z42" s="101" t="s">
        <v>279</v>
      </c>
      <c r="AA42" s="101" t="s">
        <v>279</v>
      </c>
      <c r="AB42" s="101" t="s">
        <v>279</v>
      </c>
      <c r="AC42" s="101" t="s">
        <v>279</v>
      </c>
      <c r="AD42" s="101" t="s">
        <v>279</v>
      </c>
      <c r="AE42" s="101" t="s">
        <v>279</v>
      </c>
      <c r="AF42" s="101" t="s">
        <v>279</v>
      </c>
      <c r="AG42" s="101" t="s">
        <v>279</v>
      </c>
      <c r="AH42" s="101" t="s">
        <v>279</v>
      </c>
      <c r="AI42" s="101" t="s">
        <v>279</v>
      </c>
      <c r="AJ42" s="101" t="s">
        <v>279</v>
      </c>
      <c r="AK42" s="101" t="s">
        <v>279</v>
      </c>
      <c r="AL42" s="101" t="s">
        <v>279</v>
      </c>
      <c r="AM42" s="101" t="s">
        <v>279</v>
      </c>
      <c r="AN42" s="101" t="s">
        <v>279</v>
      </c>
      <c r="AO42" s="101"/>
    </row>
    <row r="43" s="25" customFormat="1" ht="63" hidden="1">
      <c r="A43" s="33" t="s">
        <v>149</v>
      </c>
      <c r="B43" s="34" t="s">
        <v>150</v>
      </c>
      <c r="C43" s="83" t="s">
        <v>108</v>
      </c>
      <c r="D43" s="100" t="s">
        <v>279</v>
      </c>
      <c r="E43" s="100" t="s">
        <v>109</v>
      </c>
      <c r="F43" s="100" t="s">
        <v>109</v>
      </c>
      <c r="G43" s="100" t="s">
        <v>109</v>
      </c>
      <c r="H43" s="101" t="s">
        <v>279</v>
      </c>
      <c r="I43" s="101" t="s">
        <v>279</v>
      </c>
      <c r="J43" s="101" t="s">
        <v>279</v>
      </c>
      <c r="K43" s="101" t="s">
        <v>279</v>
      </c>
      <c r="L43" s="101" t="s">
        <v>279</v>
      </c>
      <c r="M43" s="101" t="s">
        <v>279</v>
      </c>
      <c r="N43" s="101" t="s">
        <v>279</v>
      </c>
      <c r="O43" s="101" t="s">
        <v>279</v>
      </c>
      <c r="P43" s="101" t="s">
        <v>279</v>
      </c>
      <c r="Q43" s="101" t="s">
        <v>279</v>
      </c>
      <c r="R43" s="101" t="s">
        <v>279</v>
      </c>
      <c r="S43" s="101" t="s">
        <v>279</v>
      </c>
      <c r="T43" s="101" t="s">
        <v>279</v>
      </c>
      <c r="U43" s="101" t="s">
        <v>279</v>
      </c>
      <c r="V43" s="101" t="s">
        <v>279</v>
      </c>
      <c r="W43" s="101" t="s">
        <v>279</v>
      </c>
      <c r="X43" s="101" t="s">
        <v>279</v>
      </c>
      <c r="Y43" s="101" t="s">
        <v>279</v>
      </c>
      <c r="Z43" s="101" t="s">
        <v>279</v>
      </c>
      <c r="AA43" s="101" t="s">
        <v>279</v>
      </c>
      <c r="AB43" s="101" t="s">
        <v>279</v>
      </c>
      <c r="AC43" s="101" t="s">
        <v>279</v>
      </c>
      <c r="AD43" s="101" t="s">
        <v>279</v>
      </c>
      <c r="AE43" s="101" t="s">
        <v>279</v>
      </c>
      <c r="AF43" s="101" t="s">
        <v>279</v>
      </c>
      <c r="AG43" s="101" t="s">
        <v>279</v>
      </c>
      <c r="AH43" s="101" t="s">
        <v>279</v>
      </c>
      <c r="AI43" s="101" t="s">
        <v>279</v>
      </c>
      <c r="AJ43" s="101" t="s">
        <v>279</v>
      </c>
      <c r="AK43" s="101" t="s">
        <v>279</v>
      </c>
      <c r="AL43" s="101" t="s">
        <v>279</v>
      </c>
      <c r="AM43" s="101" t="s">
        <v>279</v>
      </c>
      <c r="AN43" s="101" t="s">
        <v>279</v>
      </c>
      <c r="AO43" s="101"/>
    </row>
    <row r="44" s="25" customFormat="1" ht="47.25" hidden="1">
      <c r="A44" s="33" t="s">
        <v>151</v>
      </c>
      <c r="B44" s="34" t="s">
        <v>152</v>
      </c>
      <c r="C44" s="83" t="s">
        <v>108</v>
      </c>
      <c r="D44" s="100" t="s">
        <v>279</v>
      </c>
      <c r="E44" s="100" t="s">
        <v>109</v>
      </c>
      <c r="F44" s="100" t="s">
        <v>109</v>
      </c>
      <c r="G44" s="100" t="s">
        <v>109</v>
      </c>
      <c r="H44" s="101" t="s">
        <v>279</v>
      </c>
      <c r="I44" s="101" t="s">
        <v>279</v>
      </c>
      <c r="J44" s="101" t="s">
        <v>279</v>
      </c>
      <c r="K44" s="101" t="s">
        <v>279</v>
      </c>
      <c r="L44" s="101" t="s">
        <v>279</v>
      </c>
      <c r="M44" s="101" t="s">
        <v>279</v>
      </c>
      <c r="N44" s="101" t="s">
        <v>279</v>
      </c>
      <c r="O44" s="101" t="s">
        <v>279</v>
      </c>
      <c r="P44" s="101" t="s">
        <v>279</v>
      </c>
      <c r="Q44" s="101" t="s">
        <v>279</v>
      </c>
      <c r="R44" s="101" t="s">
        <v>279</v>
      </c>
      <c r="S44" s="101" t="s">
        <v>279</v>
      </c>
      <c r="T44" s="101" t="s">
        <v>279</v>
      </c>
      <c r="U44" s="101" t="s">
        <v>279</v>
      </c>
      <c r="V44" s="101" t="s">
        <v>279</v>
      </c>
      <c r="W44" s="101" t="s">
        <v>279</v>
      </c>
      <c r="X44" s="101" t="s">
        <v>279</v>
      </c>
      <c r="Y44" s="101" t="s">
        <v>279</v>
      </c>
      <c r="Z44" s="101" t="s">
        <v>279</v>
      </c>
      <c r="AA44" s="101" t="s">
        <v>279</v>
      </c>
      <c r="AB44" s="101" t="s">
        <v>279</v>
      </c>
      <c r="AC44" s="101" t="s">
        <v>279</v>
      </c>
      <c r="AD44" s="101" t="s">
        <v>279</v>
      </c>
      <c r="AE44" s="101" t="s">
        <v>279</v>
      </c>
      <c r="AF44" s="101" t="s">
        <v>279</v>
      </c>
      <c r="AG44" s="101" t="s">
        <v>279</v>
      </c>
      <c r="AH44" s="101" t="s">
        <v>279</v>
      </c>
      <c r="AI44" s="101" t="s">
        <v>279</v>
      </c>
      <c r="AJ44" s="101" t="s">
        <v>279</v>
      </c>
      <c r="AK44" s="101" t="s">
        <v>279</v>
      </c>
      <c r="AL44" s="101" t="s">
        <v>279</v>
      </c>
      <c r="AM44" s="101" t="s">
        <v>279</v>
      </c>
      <c r="AN44" s="101" t="s">
        <v>279</v>
      </c>
      <c r="AO44" s="101"/>
    </row>
    <row r="45" s="25" customFormat="1" ht="63" hidden="1">
      <c r="A45" s="33" t="s">
        <v>153</v>
      </c>
      <c r="B45" s="34" t="s">
        <v>154</v>
      </c>
      <c r="C45" s="83" t="s">
        <v>108</v>
      </c>
      <c r="D45" s="100" t="s">
        <v>279</v>
      </c>
      <c r="E45" s="100" t="s">
        <v>109</v>
      </c>
      <c r="F45" s="100" t="s">
        <v>109</v>
      </c>
      <c r="G45" s="100" t="s">
        <v>109</v>
      </c>
      <c r="H45" s="101" t="s">
        <v>279</v>
      </c>
      <c r="I45" s="101" t="s">
        <v>279</v>
      </c>
      <c r="J45" s="101" t="s">
        <v>279</v>
      </c>
      <c r="K45" s="101" t="s">
        <v>279</v>
      </c>
      <c r="L45" s="101" t="s">
        <v>279</v>
      </c>
      <c r="M45" s="101" t="s">
        <v>279</v>
      </c>
      <c r="N45" s="101" t="s">
        <v>279</v>
      </c>
      <c r="O45" s="101" t="s">
        <v>279</v>
      </c>
      <c r="P45" s="101" t="s">
        <v>279</v>
      </c>
      <c r="Q45" s="101" t="s">
        <v>279</v>
      </c>
      <c r="R45" s="101" t="s">
        <v>279</v>
      </c>
      <c r="S45" s="101" t="s">
        <v>279</v>
      </c>
      <c r="T45" s="101" t="s">
        <v>279</v>
      </c>
      <c r="U45" s="101" t="s">
        <v>279</v>
      </c>
      <c r="V45" s="101" t="s">
        <v>279</v>
      </c>
      <c r="W45" s="101" t="s">
        <v>279</v>
      </c>
      <c r="X45" s="101" t="s">
        <v>279</v>
      </c>
      <c r="Y45" s="101" t="s">
        <v>279</v>
      </c>
      <c r="Z45" s="101" t="s">
        <v>279</v>
      </c>
      <c r="AA45" s="101" t="s">
        <v>279</v>
      </c>
      <c r="AB45" s="101" t="s">
        <v>279</v>
      </c>
      <c r="AC45" s="101" t="s">
        <v>279</v>
      </c>
      <c r="AD45" s="101" t="s">
        <v>279</v>
      </c>
      <c r="AE45" s="101" t="s">
        <v>279</v>
      </c>
      <c r="AF45" s="101" t="s">
        <v>279</v>
      </c>
      <c r="AG45" s="101" t="s">
        <v>279</v>
      </c>
      <c r="AH45" s="101" t="s">
        <v>279</v>
      </c>
      <c r="AI45" s="101" t="s">
        <v>279</v>
      </c>
      <c r="AJ45" s="101" t="s">
        <v>279</v>
      </c>
      <c r="AK45" s="101" t="s">
        <v>279</v>
      </c>
      <c r="AL45" s="101" t="s">
        <v>279</v>
      </c>
      <c r="AM45" s="101" t="s">
        <v>279</v>
      </c>
      <c r="AN45" s="101" t="s">
        <v>279</v>
      </c>
      <c r="AO45" s="101"/>
    </row>
    <row r="46" s="25" customFormat="1" ht="31.5">
      <c r="A46" s="56" t="s">
        <v>155</v>
      </c>
      <c r="B46" s="57" t="s">
        <v>156</v>
      </c>
      <c r="C46" s="102" t="s">
        <v>108</v>
      </c>
      <c r="D46" s="103" t="s">
        <v>109</v>
      </c>
      <c r="E46" s="103" t="s">
        <v>109</v>
      </c>
      <c r="F46" s="103" t="s">
        <v>109</v>
      </c>
      <c r="G46" s="103" t="s">
        <v>109</v>
      </c>
      <c r="H46" s="104">
        <f>H47+H77</f>
        <v>36.091900596666669</v>
      </c>
      <c r="I46" s="104">
        <f>I47+I77</f>
        <v>49.184855413333338</v>
      </c>
      <c r="J46" s="104">
        <f t="shared" ref="I46:AN47" si="4">J47</f>
        <v>18.820910609999999</v>
      </c>
      <c r="K46" s="104">
        <f>K47+K77</f>
        <v>36.091867268066672</v>
      </c>
      <c r="L46" s="104">
        <f>L47</f>
        <v>1.8496519900000001</v>
      </c>
      <c r="M46" s="104">
        <f>M47</f>
        <v>11.313477881199999</v>
      </c>
      <c r="N46" s="104">
        <f>N47</f>
        <v>17.55450823</v>
      </c>
      <c r="O46" s="104">
        <f>O47+O77</f>
        <v>5.374229166866666</v>
      </c>
      <c r="P46" s="104">
        <f>P47+P77</f>
        <v>49.184822080000004</v>
      </c>
      <c r="Q46" s="104">
        <f>Q47</f>
        <v>9.0989157366666671</v>
      </c>
      <c r="R46" s="104">
        <f>R47</f>
        <v>14.757932666666665</v>
      </c>
      <c r="S46" s="104">
        <f>S47</f>
        <v>15.709038229999999</v>
      </c>
      <c r="T46" s="104">
        <f>T47+T77</f>
        <v>9.6189354466666686</v>
      </c>
      <c r="U46" s="104" t="str">
        <f t="shared" si="4"/>
        <v>н/д</v>
      </c>
      <c r="V46" s="104" t="str">
        <f t="shared" si="4"/>
        <v>н/д</v>
      </c>
      <c r="W46" s="104">
        <f>W47+W77</f>
        <v>18.383669136666668</v>
      </c>
      <c r="X46" s="104">
        <f>X47+X77</f>
        <v>18.383669136666668</v>
      </c>
      <c r="Y46" s="104">
        <f>Y47+Y77</f>
        <v>31.476623953333334</v>
      </c>
      <c r="Z46" s="104">
        <f>Z47+Z77</f>
        <v>31.476623953333334</v>
      </c>
      <c r="AA46" s="104">
        <f t="shared" ref="AA46:AA47" si="5">AA47</f>
        <v>15.354475000000001</v>
      </c>
      <c r="AB46" s="104">
        <f t="shared" ref="AB46:AB47" si="6">AB47</f>
        <v>16.467154149999999</v>
      </c>
      <c r="AC46" s="104" t="s">
        <v>109</v>
      </c>
      <c r="AD46" s="104" t="s">
        <v>109</v>
      </c>
      <c r="AE46" s="104">
        <f t="shared" si="4"/>
        <v>2.3537564599999996</v>
      </c>
      <c r="AF46" s="104">
        <f t="shared" si="4"/>
        <v>2.3537564599999996</v>
      </c>
      <c r="AG46" s="104">
        <f t="shared" si="4"/>
        <v>15.354475000000001</v>
      </c>
      <c r="AH46" s="104">
        <f t="shared" si="4"/>
        <v>16.467154149999999</v>
      </c>
      <c r="AI46" s="104">
        <f>AI47+AI77</f>
        <v>11.49402922</v>
      </c>
      <c r="AJ46" s="104">
        <f>AJ47+AJ77</f>
        <v>11.49402922</v>
      </c>
      <c r="AK46" s="104">
        <f t="shared" si="4"/>
        <v>6.8896399166666669</v>
      </c>
      <c r="AL46" s="104">
        <f>AL47+AL77</f>
        <v>19.982594733333336</v>
      </c>
      <c r="AM46" s="104">
        <f>AM47+AM77</f>
        <v>36.091900596666669</v>
      </c>
      <c r="AN46" s="104">
        <f>AN47+AN77</f>
        <v>49.184855413333338</v>
      </c>
      <c r="AO46" s="104" t="s">
        <v>109</v>
      </c>
    </row>
    <row r="47" s="25" customFormat="1" ht="47.25">
      <c r="A47" s="56" t="s">
        <v>157</v>
      </c>
      <c r="B47" s="57" t="s">
        <v>158</v>
      </c>
      <c r="C47" s="102" t="s">
        <v>108</v>
      </c>
      <c r="D47" s="103" t="s">
        <v>109</v>
      </c>
      <c r="E47" s="103" t="s">
        <v>109</v>
      </c>
      <c r="F47" s="103" t="s">
        <v>109</v>
      </c>
      <c r="G47" s="103" t="s">
        <v>109</v>
      </c>
      <c r="H47" s="104">
        <f>H48</f>
        <v>33.754425596666671</v>
      </c>
      <c r="I47" s="104">
        <f t="shared" si="4"/>
        <v>41.678167413333341</v>
      </c>
      <c r="J47" s="104">
        <f t="shared" si="4"/>
        <v>18.820910609999999</v>
      </c>
      <c r="K47" s="104">
        <f t="shared" si="4"/>
        <v>33.754392268066674</v>
      </c>
      <c r="L47" s="104">
        <f t="shared" si="4"/>
        <v>1.8496519900000001</v>
      </c>
      <c r="M47" s="104">
        <f t="shared" si="4"/>
        <v>11.313477881199999</v>
      </c>
      <c r="N47" s="104">
        <f t="shared" si="4"/>
        <v>17.55450823</v>
      </c>
      <c r="O47" s="104">
        <f t="shared" si="4"/>
        <v>3.0367541668666664</v>
      </c>
      <c r="P47" s="104">
        <f t="shared" si="4"/>
        <v>41.678134080000007</v>
      </c>
      <c r="Q47" s="104">
        <f t="shared" si="4"/>
        <v>9.0989157366666671</v>
      </c>
      <c r="R47" s="104">
        <f t="shared" si="4"/>
        <v>14.757932666666665</v>
      </c>
      <c r="S47" s="104">
        <f t="shared" si="4"/>
        <v>15.709038229999999</v>
      </c>
      <c r="T47" s="104">
        <f t="shared" si="4"/>
        <v>2.1122474466666672</v>
      </c>
      <c r="U47" s="104" t="str">
        <f t="shared" si="4"/>
        <v>н/д</v>
      </c>
      <c r="V47" s="104" t="str">
        <f t="shared" si="4"/>
        <v>н/д</v>
      </c>
      <c r="W47" s="104">
        <f t="shared" si="4"/>
        <v>16.046194136666667</v>
      </c>
      <c r="X47" s="104">
        <f t="shared" si="4"/>
        <v>16.046194136666667</v>
      </c>
      <c r="Y47" s="104">
        <f t="shared" si="4"/>
        <v>23.969935953333334</v>
      </c>
      <c r="Z47" s="104">
        <f t="shared" si="4"/>
        <v>23.969935953333334</v>
      </c>
      <c r="AA47" s="104">
        <f t="shared" si="5"/>
        <v>15.354475000000001</v>
      </c>
      <c r="AB47" s="104">
        <f t="shared" si="6"/>
        <v>16.467154149999999</v>
      </c>
      <c r="AC47" s="104" t="s">
        <v>109</v>
      </c>
      <c r="AD47" s="104" t="s">
        <v>109</v>
      </c>
      <c r="AE47" s="104">
        <f t="shared" si="4"/>
        <v>2.3537564599999996</v>
      </c>
      <c r="AF47" s="104">
        <f t="shared" si="4"/>
        <v>2.3537564599999996</v>
      </c>
      <c r="AG47" s="104">
        <f t="shared" si="4"/>
        <v>15.354475000000001</v>
      </c>
      <c r="AH47" s="104">
        <f t="shared" si="4"/>
        <v>16.467154149999999</v>
      </c>
      <c r="AI47" s="104">
        <f t="shared" si="4"/>
        <v>9.1565542200000003</v>
      </c>
      <c r="AJ47" s="104">
        <f t="shared" si="4"/>
        <v>9.1565542200000003</v>
      </c>
      <c r="AK47" s="104">
        <f t="shared" si="4"/>
        <v>6.8896399166666669</v>
      </c>
      <c r="AL47" s="104">
        <f t="shared" si="4"/>
        <v>14.813381733333335</v>
      </c>
      <c r="AM47" s="104">
        <f t="shared" si="4"/>
        <v>33.754425596666671</v>
      </c>
      <c r="AN47" s="104">
        <f t="shared" si="4"/>
        <v>41.678167413333341</v>
      </c>
      <c r="AO47" s="104" t="s">
        <v>109</v>
      </c>
    </row>
    <row r="48" s="25" customFormat="1" ht="31.5">
      <c r="A48" s="56" t="s">
        <v>159</v>
      </c>
      <c r="B48" s="57" t="s">
        <v>160</v>
      </c>
      <c r="C48" s="102" t="s">
        <v>108</v>
      </c>
      <c r="D48" s="103" t="s">
        <v>109</v>
      </c>
      <c r="E48" s="103" t="s">
        <v>109</v>
      </c>
      <c r="F48" s="103" t="s">
        <v>109</v>
      </c>
      <c r="G48" s="103" t="s">
        <v>109</v>
      </c>
      <c r="H48" s="104">
        <f t="shared" ref="H48:T48" si="7">SUM(H49:H76)</f>
        <v>33.754425596666671</v>
      </c>
      <c r="I48" s="104">
        <f t="shared" si="7"/>
        <v>41.678167413333341</v>
      </c>
      <c r="J48" s="104">
        <f t="shared" si="7"/>
        <v>18.820910609999999</v>
      </c>
      <c r="K48" s="104">
        <f t="shared" si="7"/>
        <v>33.754392268066674</v>
      </c>
      <c r="L48" s="104">
        <f t="shared" si="7"/>
        <v>1.8496519900000001</v>
      </c>
      <c r="M48" s="104">
        <f t="shared" si="7"/>
        <v>11.313477881199999</v>
      </c>
      <c r="N48" s="104">
        <f t="shared" si="7"/>
        <v>17.55450823</v>
      </c>
      <c r="O48" s="104">
        <f t="shared" si="7"/>
        <v>3.0367541668666664</v>
      </c>
      <c r="P48" s="104">
        <f t="shared" si="7"/>
        <v>41.678134080000007</v>
      </c>
      <c r="Q48" s="104">
        <f t="shared" si="7"/>
        <v>9.0989157366666671</v>
      </c>
      <c r="R48" s="104">
        <f t="shared" si="7"/>
        <v>14.757932666666665</v>
      </c>
      <c r="S48" s="104">
        <f t="shared" si="7"/>
        <v>15.709038229999999</v>
      </c>
      <c r="T48" s="104">
        <f t="shared" si="7"/>
        <v>2.1122474466666672</v>
      </c>
      <c r="U48" s="104" t="s">
        <v>109</v>
      </c>
      <c r="V48" s="104" t="s">
        <v>109</v>
      </c>
      <c r="W48" s="104">
        <f t="shared" ref="W48:AB48" si="8">SUM(W49:W76)</f>
        <v>16.046194136666667</v>
      </c>
      <c r="X48" s="104">
        <f t="shared" si="8"/>
        <v>16.046194136666667</v>
      </c>
      <c r="Y48" s="104">
        <f t="shared" si="8"/>
        <v>23.969935953333334</v>
      </c>
      <c r="Z48" s="104">
        <f t="shared" si="8"/>
        <v>23.969935953333334</v>
      </c>
      <c r="AA48" s="104">
        <f t="shared" si="8"/>
        <v>15.354475000000001</v>
      </c>
      <c r="AB48" s="104">
        <f t="shared" si="8"/>
        <v>16.467154149999999</v>
      </c>
      <c r="AC48" s="104" t="s">
        <v>109</v>
      </c>
      <c r="AD48" s="104" t="s">
        <v>109</v>
      </c>
      <c r="AE48" s="104">
        <f t="shared" ref="AE48:AN48" si="9">SUM(AE49:AE76)</f>
        <v>2.3537564599999996</v>
      </c>
      <c r="AF48" s="104">
        <f t="shared" si="9"/>
        <v>2.3537564599999996</v>
      </c>
      <c r="AG48" s="104">
        <f t="shared" si="9"/>
        <v>15.354475000000001</v>
      </c>
      <c r="AH48" s="104">
        <f t="shared" si="9"/>
        <v>16.467154149999999</v>
      </c>
      <c r="AI48" s="104">
        <f t="shared" si="9"/>
        <v>9.1565542200000003</v>
      </c>
      <c r="AJ48" s="104">
        <f t="shared" si="9"/>
        <v>9.1565542200000003</v>
      </c>
      <c r="AK48" s="104">
        <f t="shared" si="9"/>
        <v>6.8896399166666669</v>
      </c>
      <c r="AL48" s="104">
        <f t="shared" si="9"/>
        <v>14.813381733333335</v>
      </c>
      <c r="AM48" s="104">
        <f t="shared" si="9"/>
        <v>33.754425596666671</v>
      </c>
      <c r="AN48" s="104">
        <f t="shared" si="9"/>
        <v>41.678167413333341</v>
      </c>
      <c r="AO48" s="104" t="s">
        <v>109</v>
      </c>
    </row>
    <row r="49" ht="78.75">
      <c r="A49" s="105" t="s">
        <v>161</v>
      </c>
      <c r="B49" s="65" t="s">
        <v>162</v>
      </c>
      <c r="C49" s="105" t="s">
        <v>163</v>
      </c>
      <c r="D49" s="106" t="s">
        <v>109</v>
      </c>
      <c r="E49" s="107">
        <v>2025</v>
      </c>
      <c r="F49" s="107">
        <v>2025</v>
      </c>
      <c r="G49" s="107" t="s">
        <v>109</v>
      </c>
      <c r="H49" s="108">
        <v>3.4448199583333334</v>
      </c>
      <c r="I49" s="108" t="s">
        <v>109</v>
      </c>
      <c r="J49" s="108" t="s">
        <v>109</v>
      </c>
      <c r="K49" s="108">
        <v>3.4448199607000003</v>
      </c>
      <c r="L49" s="108">
        <v>0.11137566</v>
      </c>
      <c r="M49" s="108">
        <v>0.29619094060000006</v>
      </c>
      <c r="N49" s="108">
        <v>2.5750000000000002</v>
      </c>
      <c r="O49" s="108">
        <v>0.46225336010000001</v>
      </c>
      <c r="P49" s="108" t="s">
        <v>109</v>
      </c>
      <c r="Q49" s="108" t="s">
        <v>109</v>
      </c>
      <c r="R49" s="108" t="s">
        <v>109</v>
      </c>
      <c r="S49" s="108" t="s">
        <v>109</v>
      </c>
      <c r="T49" s="108" t="s">
        <v>109</v>
      </c>
      <c r="U49" s="108" t="s">
        <v>109</v>
      </c>
      <c r="V49" s="108" t="s">
        <v>109</v>
      </c>
      <c r="W49" s="108">
        <v>3.4448199583333334</v>
      </c>
      <c r="X49" s="108">
        <v>3.4448199583333334</v>
      </c>
      <c r="Y49" s="108" t="s">
        <v>109</v>
      </c>
      <c r="Z49" s="108" t="s">
        <v>109</v>
      </c>
      <c r="AA49" s="108" t="s">
        <v>109</v>
      </c>
      <c r="AB49" s="108" t="s">
        <v>109</v>
      </c>
      <c r="AC49" s="108" t="s">
        <v>109</v>
      </c>
      <c r="AD49" s="108" t="s">
        <v>109</v>
      </c>
      <c r="AE49" s="108" t="s">
        <v>109</v>
      </c>
      <c r="AF49" s="108" t="s">
        <v>109</v>
      </c>
      <c r="AG49" s="108" t="s">
        <v>109</v>
      </c>
      <c r="AH49" s="108" t="s">
        <v>109</v>
      </c>
      <c r="AI49" s="108" t="s">
        <v>109</v>
      </c>
      <c r="AJ49" s="108" t="s">
        <v>109</v>
      </c>
      <c r="AK49" s="108">
        <v>3.4448199583333334</v>
      </c>
      <c r="AL49" s="108" t="s">
        <v>109</v>
      </c>
      <c r="AM49" s="108">
        <v>3.4448199583333334</v>
      </c>
      <c r="AN49" s="108" t="s">
        <v>109</v>
      </c>
      <c r="AO49" s="108" t="s">
        <v>109</v>
      </c>
    </row>
    <row r="50" ht="78.75">
      <c r="A50" s="65" t="s">
        <v>161</v>
      </c>
      <c r="B50" s="65" t="s">
        <v>164</v>
      </c>
      <c r="C50" s="65" t="s">
        <v>165</v>
      </c>
      <c r="D50" s="106" t="s">
        <v>109</v>
      </c>
      <c r="E50" s="107">
        <v>2025</v>
      </c>
      <c r="F50" s="107">
        <v>2025</v>
      </c>
      <c r="G50" s="107" t="s">
        <v>109</v>
      </c>
      <c r="H50" s="108">
        <v>3.4448199583333334</v>
      </c>
      <c r="I50" s="108" t="s">
        <v>109</v>
      </c>
      <c r="J50" s="108" t="s">
        <v>109</v>
      </c>
      <c r="K50" s="108">
        <v>3.4448199607000003</v>
      </c>
      <c r="L50" s="108">
        <v>0.11137566</v>
      </c>
      <c r="M50" s="108">
        <v>0.29619094060000006</v>
      </c>
      <c r="N50" s="108">
        <v>2.5750000000000002</v>
      </c>
      <c r="O50" s="108">
        <v>0.46225336010000001</v>
      </c>
      <c r="P50" s="108" t="s">
        <v>109</v>
      </c>
      <c r="Q50" s="108" t="s">
        <v>109</v>
      </c>
      <c r="R50" s="108" t="s">
        <v>109</v>
      </c>
      <c r="S50" s="108" t="s">
        <v>109</v>
      </c>
      <c r="T50" s="108" t="s">
        <v>109</v>
      </c>
      <c r="U50" s="108" t="s">
        <v>109</v>
      </c>
      <c r="V50" s="108" t="s">
        <v>109</v>
      </c>
      <c r="W50" s="108">
        <v>3.4448199583333334</v>
      </c>
      <c r="X50" s="108">
        <v>3.4448199583333334</v>
      </c>
      <c r="Y50" s="108" t="s">
        <v>109</v>
      </c>
      <c r="Z50" s="108" t="s">
        <v>109</v>
      </c>
      <c r="AA50" s="108" t="s">
        <v>109</v>
      </c>
      <c r="AB50" s="108" t="s">
        <v>109</v>
      </c>
      <c r="AC50" s="108" t="s">
        <v>109</v>
      </c>
      <c r="AD50" s="108" t="s">
        <v>109</v>
      </c>
      <c r="AE50" s="108" t="s">
        <v>109</v>
      </c>
      <c r="AF50" s="108" t="s">
        <v>109</v>
      </c>
      <c r="AG50" s="108" t="s">
        <v>109</v>
      </c>
      <c r="AH50" s="108" t="s">
        <v>109</v>
      </c>
      <c r="AI50" s="108" t="s">
        <v>109</v>
      </c>
      <c r="AJ50" s="108" t="s">
        <v>109</v>
      </c>
      <c r="AK50" s="108">
        <v>3.4448199583333334</v>
      </c>
      <c r="AL50" s="108" t="s">
        <v>109</v>
      </c>
      <c r="AM50" s="108">
        <v>3.4448199583333334</v>
      </c>
      <c r="AN50" s="108" t="s">
        <v>109</v>
      </c>
      <c r="AO50" s="108" t="s">
        <v>109</v>
      </c>
    </row>
    <row r="51" ht="47.25">
      <c r="A51" s="65" t="s">
        <v>161</v>
      </c>
      <c r="B51" s="65" t="s">
        <v>166</v>
      </c>
      <c r="C51" s="65" t="s">
        <v>167</v>
      </c>
      <c r="D51" s="106" t="s">
        <v>168</v>
      </c>
      <c r="E51" s="107">
        <v>2022</v>
      </c>
      <c r="F51" s="107">
        <v>2022</v>
      </c>
      <c r="G51" s="107">
        <v>2022</v>
      </c>
      <c r="H51" s="108">
        <v>0.28999999999999998</v>
      </c>
      <c r="I51" s="108">
        <v>0.28999999999999998</v>
      </c>
      <c r="J51" s="108">
        <v>0.28999999999999998</v>
      </c>
      <c r="K51" s="108">
        <v>0.28999999999999998</v>
      </c>
      <c r="L51" s="108">
        <v>0.28999999999999998</v>
      </c>
      <c r="M51" s="108" t="s">
        <v>109</v>
      </c>
      <c r="N51" s="108" t="s">
        <v>109</v>
      </c>
      <c r="O51" s="108" t="s">
        <v>109</v>
      </c>
      <c r="P51" s="108">
        <v>0.28999999999999998</v>
      </c>
      <c r="Q51" s="108">
        <v>0.28999999999999998</v>
      </c>
      <c r="R51" s="108" t="s">
        <v>109</v>
      </c>
      <c r="S51" s="108" t="s">
        <v>109</v>
      </c>
      <c r="T51" s="108" t="s">
        <v>109</v>
      </c>
      <c r="U51" s="108" t="s">
        <v>109</v>
      </c>
      <c r="V51" s="108" t="s">
        <v>109</v>
      </c>
      <c r="W51" s="108" t="s">
        <v>109</v>
      </c>
      <c r="X51" s="108" t="s">
        <v>109</v>
      </c>
      <c r="Y51" s="108" t="s">
        <v>109</v>
      </c>
      <c r="Z51" s="108" t="s">
        <v>109</v>
      </c>
      <c r="AA51" s="108" t="s">
        <v>109</v>
      </c>
      <c r="AB51" s="108" t="s">
        <v>109</v>
      </c>
      <c r="AC51" s="108" t="s">
        <v>109</v>
      </c>
      <c r="AD51" s="108" t="s">
        <v>109</v>
      </c>
      <c r="AE51" s="108">
        <v>0.28999999999999998</v>
      </c>
      <c r="AF51" s="108">
        <v>0.28999999999999998</v>
      </c>
      <c r="AG51" s="108" t="s">
        <v>109</v>
      </c>
      <c r="AH51" s="108" t="s">
        <v>109</v>
      </c>
      <c r="AI51" s="108" t="s">
        <v>109</v>
      </c>
      <c r="AJ51" s="108" t="s">
        <v>109</v>
      </c>
      <c r="AK51" s="108" t="s">
        <v>109</v>
      </c>
      <c r="AL51" s="108" t="s">
        <v>109</v>
      </c>
      <c r="AM51" s="108">
        <v>0.28999999999999998</v>
      </c>
      <c r="AN51" s="108">
        <v>0.28999999999999998</v>
      </c>
      <c r="AO51" s="108" t="s">
        <v>109</v>
      </c>
    </row>
    <row r="52" ht="47.25">
      <c r="A52" s="65" t="s">
        <v>161</v>
      </c>
      <c r="B52" s="65" t="s">
        <v>169</v>
      </c>
      <c r="C52" s="65" t="s">
        <v>170</v>
      </c>
      <c r="D52" s="106" t="s">
        <v>168</v>
      </c>
      <c r="E52" s="107">
        <v>2022</v>
      </c>
      <c r="F52" s="107">
        <v>2022</v>
      </c>
      <c r="G52" s="107">
        <v>2022</v>
      </c>
      <c r="H52" s="108">
        <v>0.14199999999999999</v>
      </c>
      <c r="I52" s="108">
        <v>0.14199999999999999</v>
      </c>
      <c r="J52" s="108">
        <v>0.14199999999999999</v>
      </c>
      <c r="K52" s="108">
        <v>0.14199999999999999</v>
      </c>
      <c r="L52" s="108">
        <v>0.14199999999999999</v>
      </c>
      <c r="M52" s="108" t="s">
        <v>109</v>
      </c>
      <c r="N52" s="108" t="s">
        <v>109</v>
      </c>
      <c r="O52" s="108" t="s">
        <v>109</v>
      </c>
      <c r="P52" s="108">
        <v>0.14199999999999999</v>
      </c>
      <c r="Q52" s="108">
        <v>0.14199999999999999</v>
      </c>
      <c r="R52" s="108" t="s">
        <v>109</v>
      </c>
      <c r="S52" s="108" t="s">
        <v>109</v>
      </c>
      <c r="T52" s="108" t="s">
        <v>109</v>
      </c>
      <c r="U52" s="108" t="s">
        <v>109</v>
      </c>
      <c r="V52" s="108" t="s">
        <v>109</v>
      </c>
      <c r="W52" s="108" t="s">
        <v>109</v>
      </c>
      <c r="X52" s="108" t="s">
        <v>109</v>
      </c>
      <c r="Y52" s="108" t="s">
        <v>109</v>
      </c>
      <c r="Z52" s="108" t="s">
        <v>109</v>
      </c>
      <c r="AA52" s="108" t="s">
        <v>109</v>
      </c>
      <c r="AB52" s="108" t="s">
        <v>109</v>
      </c>
      <c r="AC52" s="108" t="s">
        <v>109</v>
      </c>
      <c r="AD52" s="108" t="s">
        <v>109</v>
      </c>
      <c r="AE52" s="108">
        <v>0.14199999999999999</v>
      </c>
      <c r="AF52" s="108">
        <v>0.14199999999999999</v>
      </c>
      <c r="AG52" s="108" t="s">
        <v>109</v>
      </c>
      <c r="AH52" s="108" t="s">
        <v>109</v>
      </c>
      <c r="AI52" s="108" t="s">
        <v>109</v>
      </c>
      <c r="AJ52" s="108" t="s">
        <v>109</v>
      </c>
      <c r="AK52" s="108" t="s">
        <v>109</v>
      </c>
      <c r="AL52" s="108" t="s">
        <v>109</v>
      </c>
      <c r="AM52" s="108">
        <v>0.14199999999999999</v>
      </c>
      <c r="AN52" s="108">
        <v>0.14199999999999999</v>
      </c>
      <c r="AO52" s="108" t="s">
        <v>109</v>
      </c>
    </row>
    <row r="53" ht="31.5">
      <c r="A53" s="65" t="s">
        <v>161</v>
      </c>
      <c r="B53" s="65" t="s">
        <v>171</v>
      </c>
      <c r="C53" s="65" t="s">
        <v>172</v>
      </c>
      <c r="D53" s="106" t="s">
        <v>168</v>
      </c>
      <c r="E53" s="107">
        <v>2022</v>
      </c>
      <c r="F53" s="107">
        <v>2022</v>
      </c>
      <c r="G53" s="107">
        <v>2022</v>
      </c>
      <c r="H53" s="108">
        <v>1.01</v>
      </c>
      <c r="I53" s="108">
        <v>1.01</v>
      </c>
      <c r="J53" s="108">
        <v>1.01</v>
      </c>
      <c r="K53" s="108">
        <v>1.01</v>
      </c>
      <c r="L53" s="108" t="s">
        <v>109</v>
      </c>
      <c r="M53" s="108">
        <v>0.49727041</v>
      </c>
      <c r="N53" s="108">
        <v>0.46191356</v>
      </c>
      <c r="O53" s="108">
        <v>0.050816029999999998</v>
      </c>
      <c r="P53" s="108">
        <v>1.01</v>
      </c>
      <c r="Q53" s="108" t="s">
        <v>109</v>
      </c>
      <c r="R53" s="108">
        <v>0.49727041</v>
      </c>
      <c r="S53" s="108">
        <v>0.46191356</v>
      </c>
      <c r="T53" s="108">
        <v>0.050816029999999998</v>
      </c>
      <c r="U53" s="108" t="s">
        <v>109</v>
      </c>
      <c r="V53" s="108" t="s">
        <v>109</v>
      </c>
      <c r="W53" s="108" t="s">
        <v>109</v>
      </c>
      <c r="X53" s="108" t="s">
        <v>109</v>
      </c>
      <c r="Y53" s="108" t="s">
        <v>109</v>
      </c>
      <c r="Z53" s="108" t="s">
        <v>109</v>
      </c>
      <c r="AA53" s="108" t="s">
        <v>109</v>
      </c>
      <c r="AB53" s="108" t="s">
        <v>109</v>
      </c>
      <c r="AC53" s="108" t="s">
        <v>109</v>
      </c>
      <c r="AD53" s="108" t="s">
        <v>109</v>
      </c>
      <c r="AE53" s="108">
        <v>1.01</v>
      </c>
      <c r="AF53" s="108">
        <v>1.01</v>
      </c>
      <c r="AG53" s="108" t="s">
        <v>109</v>
      </c>
      <c r="AH53" s="108" t="s">
        <v>109</v>
      </c>
      <c r="AI53" s="108" t="s">
        <v>109</v>
      </c>
      <c r="AJ53" s="108" t="s">
        <v>109</v>
      </c>
      <c r="AK53" s="108" t="s">
        <v>109</v>
      </c>
      <c r="AL53" s="108" t="s">
        <v>109</v>
      </c>
      <c r="AM53" s="108">
        <v>1.01</v>
      </c>
      <c r="AN53" s="108">
        <v>1.01</v>
      </c>
      <c r="AO53" s="108" t="s">
        <v>109</v>
      </c>
    </row>
    <row r="54" ht="78.75">
      <c r="A54" s="65" t="s">
        <v>161</v>
      </c>
      <c r="B54" s="65" t="s">
        <v>173</v>
      </c>
      <c r="C54" s="65" t="s">
        <v>174</v>
      </c>
      <c r="D54" s="106" t="s">
        <v>168</v>
      </c>
      <c r="E54" s="107">
        <v>2022</v>
      </c>
      <c r="F54" s="107">
        <v>2022</v>
      </c>
      <c r="G54" s="107">
        <v>2022</v>
      </c>
      <c r="H54" s="108">
        <v>0.025000000000000001</v>
      </c>
      <c r="I54" s="108">
        <v>0.025000000000000001</v>
      </c>
      <c r="J54" s="108">
        <v>0.025000000000000001</v>
      </c>
      <c r="K54" s="108">
        <v>0.025000000000000001</v>
      </c>
      <c r="L54" s="108">
        <v>0.025000000000000001</v>
      </c>
      <c r="M54" s="108" t="s">
        <v>109</v>
      </c>
      <c r="N54" s="108" t="s">
        <v>109</v>
      </c>
      <c r="O54" s="108" t="s">
        <v>109</v>
      </c>
      <c r="P54" s="108">
        <v>0.025000000000000001</v>
      </c>
      <c r="Q54" s="108">
        <v>0.025000000000000001</v>
      </c>
      <c r="R54" s="108" t="s">
        <v>109</v>
      </c>
      <c r="S54" s="108" t="s">
        <v>109</v>
      </c>
      <c r="T54" s="108" t="s">
        <v>109</v>
      </c>
      <c r="U54" s="108" t="s">
        <v>109</v>
      </c>
      <c r="V54" s="108" t="s">
        <v>109</v>
      </c>
      <c r="W54" s="108" t="s">
        <v>109</v>
      </c>
      <c r="X54" s="108" t="s">
        <v>109</v>
      </c>
      <c r="Y54" s="108" t="s">
        <v>109</v>
      </c>
      <c r="Z54" s="108" t="s">
        <v>109</v>
      </c>
      <c r="AA54" s="108" t="s">
        <v>109</v>
      </c>
      <c r="AB54" s="108" t="s">
        <v>109</v>
      </c>
      <c r="AC54" s="108" t="s">
        <v>109</v>
      </c>
      <c r="AD54" s="108" t="s">
        <v>109</v>
      </c>
      <c r="AE54" s="108">
        <v>0.025000000000000001</v>
      </c>
      <c r="AF54" s="108">
        <v>0.025000000000000001</v>
      </c>
      <c r="AG54" s="108" t="s">
        <v>109</v>
      </c>
      <c r="AH54" s="108" t="s">
        <v>109</v>
      </c>
      <c r="AI54" s="108" t="s">
        <v>109</v>
      </c>
      <c r="AJ54" s="108" t="s">
        <v>109</v>
      </c>
      <c r="AK54" s="108" t="s">
        <v>109</v>
      </c>
      <c r="AL54" s="108" t="s">
        <v>109</v>
      </c>
      <c r="AM54" s="108">
        <v>0.025000000000000001</v>
      </c>
      <c r="AN54" s="108">
        <v>0.025000000000000001</v>
      </c>
      <c r="AO54" s="108" t="s">
        <v>109</v>
      </c>
    </row>
    <row r="55" ht="78.75">
      <c r="A55" s="65" t="s">
        <v>161</v>
      </c>
      <c r="B55" s="65" t="s">
        <v>175</v>
      </c>
      <c r="C55" s="65" t="s">
        <v>176</v>
      </c>
      <c r="D55" s="106" t="s">
        <v>168</v>
      </c>
      <c r="E55" s="107">
        <v>2022</v>
      </c>
      <c r="F55" s="107">
        <v>2022</v>
      </c>
      <c r="G55" s="107">
        <v>2022</v>
      </c>
      <c r="H55" s="108">
        <v>0.153</v>
      </c>
      <c r="I55" s="108">
        <v>0.153</v>
      </c>
      <c r="J55" s="108">
        <v>0.153</v>
      </c>
      <c r="K55" s="108">
        <v>0.153</v>
      </c>
      <c r="L55" s="108">
        <v>0.153</v>
      </c>
      <c r="M55" s="108" t="s">
        <v>109</v>
      </c>
      <c r="N55" s="108" t="s">
        <v>109</v>
      </c>
      <c r="O55" s="108" t="s">
        <v>109</v>
      </c>
      <c r="P55" s="108">
        <v>0.153</v>
      </c>
      <c r="Q55" s="108">
        <v>0.153</v>
      </c>
      <c r="R55" s="108" t="s">
        <v>109</v>
      </c>
      <c r="S55" s="108" t="s">
        <v>109</v>
      </c>
      <c r="T55" s="108" t="s">
        <v>109</v>
      </c>
      <c r="U55" s="108" t="s">
        <v>109</v>
      </c>
      <c r="V55" s="108" t="s">
        <v>109</v>
      </c>
      <c r="W55" s="108" t="s">
        <v>109</v>
      </c>
      <c r="X55" s="108" t="s">
        <v>109</v>
      </c>
      <c r="Y55" s="108" t="s">
        <v>109</v>
      </c>
      <c r="Z55" s="108" t="s">
        <v>109</v>
      </c>
      <c r="AA55" s="108" t="s">
        <v>109</v>
      </c>
      <c r="AB55" s="108" t="s">
        <v>109</v>
      </c>
      <c r="AC55" s="108" t="s">
        <v>109</v>
      </c>
      <c r="AD55" s="108" t="s">
        <v>109</v>
      </c>
      <c r="AE55" s="108">
        <v>0.153</v>
      </c>
      <c r="AF55" s="108">
        <v>0.153</v>
      </c>
      <c r="AG55" s="108" t="s">
        <v>109</v>
      </c>
      <c r="AH55" s="108" t="s">
        <v>109</v>
      </c>
      <c r="AI55" s="108" t="s">
        <v>109</v>
      </c>
      <c r="AJ55" s="108" t="s">
        <v>109</v>
      </c>
      <c r="AK55" s="108" t="s">
        <v>109</v>
      </c>
      <c r="AL55" s="108" t="s">
        <v>109</v>
      </c>
      <c r="AM55" s="108">
        <v>0.153</v>
      </c>
      <c r="AN55" s="108">
        <v>0.153</v>
      </c>
      <c r="AO55" s="108" t="s">
        <v>109</v>
      </c>
    </row>
    <row r="56" ht="47.25">
      <c r="A56" s="65" t="s">
        <v>161</v>
      </c>
      <c r="B56" s="65" t="s">
        <v>177</v>
      </c>
      <c r="C56" s="65" t="s">
        <v>178</v>
      </c>
      <c r="D56" s="106" t="s">
        <v>168</v>
      </c>
      <c r="E56" s="107">
        <v>2022</v>
      </c>
      <c r="F56" s="107">
        <v>2022</v>
      </c>
      <c r="G56" s="107">
        <v>2022</v>
      </c>
      <c r="H56" s="108">
        <v>0.159</v>
      </c>
      <c r="I56" s="108">
        <v>0.159</v>
      </c>
      <c r="J56" s="108">
        <v>0.159</v>
      </c>
      <c r="K56" s="108">
        <v>0.159</v>
      </c>
      <c r="L56" s="108">
        <v>0.159</v>
      </c>
      <c r="M56" s="108" t="s">
        <v>109</v>
      </c>
      <c r="N56" s="108" t="s">
        <v>109</v>
      </c>
      <c r="O56" s="108" t="s">
        <v>109</v>
      </c>
      <c r="P56" s="108">
        <v>0.159</v>
      </c>
      <c r="Q56" s="108">
        <v>0.159</v>
      </c>
      <c r="R56" s="108" t="s">
        <v>109</v>
      </c>
      <c r="S56" s="108" t="s">
        <v>109</v>
      </c>
      <c r="T56" s="108" t="s">
        <v>109</v>
      </c>
      <c r="U56" s="108" t="s">
        <v>109</v>
      </c>
      <c r="V56" s="108" t="s">
        <v>109</v>
      </c>
      <c r="W56" s="108" t="s">
        <v>109</v>
      </c>
      <c r="X56" s="108" t="s">
        <v>109</v>
      </c>
      <c r="Y56" s="108" t="s">
        <v>109</v>
      </c>
      <c r="Z56" s="108" t="s">
        <v>109</v>
      </c>
      <c r="AA56" s="108" t="s">
        <v>109</v>
      </c>
      <c r="AB56" s="108" t="s">
        <v>109</v>
      </c>
      <c r="AC56" s="108" t="s">
        <v>109</v>
      </c>
      <c r="AD56" s="108" t="s">
        <v>109</v>
      </c>
      <c r="AE56" s="108">
        <v>0.159</v>
      </c>
      <c r="AF56" s="108">
        <v>0.159</v>
      </c>
      <c r="AG56" s="108" t="s">
        <v>109</v>
      </c>
      <c r="AH56" s="108" t="s">
        <v>109</v>
      </c>
      <c r="AI56" s="108" t="s">
        <v>109</v>
      </c>
      <c r="AJ56" s="108" t="s">
        <v>109</v>
      </c>
      <c r="AK56" s="108" t="s">
        <v>109</v>
      </c>
      <c r="AL56" s="108" t="s">
        <v>109</v>
      </c>
      <c r="AM56" s="108">
        <v>0.159</v>
      </c>
      <c r="AN56" s="108">
        <v>0.159</v>
      </c>
      <c r="AO56" s="108" t="s">
        <v>109</v>
      </c>
    </row>
    <row r="57" ht="31.5">
      <c r="A57" s="65" t="s">
        <v>161</v>
      </c>
      <c r="B57" s="65" t="s">
        <v>179</v>
      </c>
      <c r="C57" s="65" t="s">
        <v>180</v>
      </c>
      <c r="D57" s="106" t="s">
        <v>168</v>
      </c>
      <c r="E57" s="107">
        <v>2023</v>
      </c>
      <c r="F57" s="107">
        <v>2023</v>
      </c>
      <c r="G57" s="107">
        <v>2023</v>
      </c>
      <c r="H57" s="108">
        <v>10.957733333333334</v>
      </c>
      <c r="I57" s="108">
        <v>10.957733333333334</v>
      </c>
      <c r="J57" s="108">
        <v>13.5</v>
      </c>
      <c r="K57" s="108">
        <v>10.957700000000001</v>
      </c>
      <c r="L57" s="108" t="s">
        <v>109</v>
      </c>
      <c r="M57" s="108">
        <v>7.8399999999999999</v>
      </c>
      <c r="N57" s="108">
        <v>2.8944999999999999</v>
      </c>
      <c r="O57" s="108">
        <v>0.22320000000000001</v>
      </c>
      <c r="P57" s="108">
        <v>10.957700000000001</v>
      </c>
      <c r="Q57" s="108" t="s">
        <v>109</v>
      </c>
      <c r="R57" s="108">
        <v>7.8399999999999999</v>
      </c>
      <c r="S57" s="108">
        <v>2.8944999999999999</v>
      </c>
      <c r="T57" s="108">
        <v>0.22320000000000001</v>
      </c>
      <c r="U57" s="108" t="s">
        <v>109</v>
      </c>
      <c r="V57" s="108" t="s">
        <v>109</v>
      </c>
      <c r="W57" s="108" t="s">
        <v>109</v>
      </c>
      <c r="X57" s="108" t="s">
        <v>109</v>
      </c>
      <c r="Y57" s="108" t="s">
        <v>109</v>
      </c>
      <c r="Z57" s="108" t="s">
        <v>109</v>
      </c>
      <c r="AA57" s="108">
        <v>10.957733333333334</v>
      </c>
      <c r="AB57" s="108">
        <v>13.5</v>
      </c>
      <c r="AC57" s="108" t="s">
        <v>109</v>
      </c>
      <c r="AD57" s="108" t="s">
        <v>109</v>
      </c>
      <c r="AE57" s="108" t="s">
        <v>109</v>
      </c>
      <c r="AF57" s="108" t="s">
        <v>109</v>
      </c>
      <c r="AG57" s="108">
        <v>10.957733333333334</v>
      </c>
      <c r="AH57" s="108">
        <v>13.5</v>
      </c>
      <c r="AI57" s="108" t="s">
        <v>109</v>
      </c>
      <c r="AJ57" s="108" t="s">
        <v>109</v>
      </c>
      <c r="AK57" s="108" t="s">
        <v>109</v>
      </c>
      <c r="AL57" s="108" t="s">
        <v>109</v>
      </c>
      <c r="AM57" s="108">
        <v>10.957733333333334</v>
      </c>
      <c r="AN57" s="108">
        <v>10.957733333333334</v>
      </c>
      <c r="AO57" s="108" t="s">
        <v>109</v>
      </c>
    </row>
    <row r="58" ht="31.5">
      <c r="A58" s="65" t="s">
        <v>161</v>
      </c>
      <c r="B58" s="65" t="s">
        <v>181</v>
      </c>
      <c r="C58" s="65" t="s">
        <v>182</v>
      </c>
      <c r="D58" s="106" t="s">
        <v>168</v>
      </c>
      <c r="E58" s="107">
        <v>2023</v>
      </c>
      <c r="F58" s="107">
        <v>2023</v>
      </c>
      <c r="G58" s="107">
        <v>2023</v>
      </c>
      <c r="H58" s="108">
        <v>4.3967416666666672</v>
      </c>
      <c r="I58" s="108">
        <v>4.3967416666666672</v>
      </c>
      <c r="J58" s="108">
        <v>2.9671541499999998</v>
      </c>
      <c r="K58" s="108">
        <v>4.3967416666666672</v>
      </c>
      <c r="L58" s="108" t="s">
        <v>109</v>
      </c>
      <c r="M58" s="108">
        <v>0.83688399999999996</v>
      </c>
      <c r="N58" s="108">
        <v>2.7419760000000002</v>
      </c>
      <c r="O58" s="108">
        <v>0.81788166666666706</v>
      </c>
      <c r="P58" s="108">
        <v>4.3967416666666672</v>
      </c>
      <c r="Q58" s="108" t="s">
        <v>109</v>
      </c>
      <c r="R58" s="108">
        <v>0.83688399999999996</v>
      </c>
      <c r="S58" s="108">
        <v>2.7419760000000002</v>
      </c>
      <c r="T58" s="108">
        <v>0.81788166666666706</v>
      </c>
      <c r="U58" s="108" t="s">
        <v>109</v>
      </c>
      <c r="V58" s="108" t="s">
        <v>109</v>
      </c>
      <c r="W58" s="108" t="s">
        <v>109</v>
      </c>
      <c r="X58" s="108" t="s">
        <v>109</v>
      </c>
      <c r="Y58" s="108" t="s">
        <v>109</v>
      </c>
      <c r="Z58" s="108" t="s">
        <v>109</v>
      </c>
      <c r="AA58" s="108">
        <v>4.3967416666666672</v>
      </c>
      <c r="AB58" s="108">
        <v>2.9671541499999998</v>
      </c>
      <c r="AC58" s="108" t="s">
        <v>109</v>
      </c>
      <c r="AD58" s="108" t="s">
        <v>109</v>
      </c>
      <c r="AE58" s="108" t="s">
        <v>109</v>
      </c>
      <c r="AF58" s="108" t="s">
        <v>109</v>
      </c>
      <c r="AG58" s="108">
        <v>4.3967416666666672</v>
      </c>
      <c r="AH58" s="108">
        <v>2.9671541499999998</v>
      </c>
      <c r="AI58" s="108" t="s">
        <v>109</v>
      </c>
      <c r="AJ58" s="108" t="s">
        <v>109</v>
      </c>
      <c r="AK58" s="108" t="s">
        <v>109</v>
      </c>
      <c r="AL58" s="108" t="s">
        <v>109</v>
      </c>
      <c r="AM58" s="108">
        <v>4.3967416666666672</v>
      </c>
      <c r="AN58" s="108">
        <v>4.3967416666666672</v>
      </c>
      <c r="AO58" s="108" t="s">
        <v>109</v>
      </c>
    </row>
    <row r="59" ht="47.25">
      <c r="A59" s="65" t="s">
        <v>161</v>
      </c>
      <c r="B59" s="65" t="s">
        <v>183</v>
      </c>
      <c r="C59" s="65" t="s">
        <v>184</v>
      </c>
      <c r="D59" s="106" t="s">
        <v>168</v>
      </c>
      <c r="E59" s="107">
        <v>2024</v>
      </c>
      <c r="F59" s="107">
        <v>2024</v>
      </c>
      <c r="G59" s="107">
        <v>2024</v>
      </c>
      <c r="H59" s="108">
        <v>1.42412301</v>
      </c>
      <c r="I59" s="108">
        <v>1.42412301</v>
      </c>
      <c r="J59" s="108" t="s">
        <v>109</v>
      </c>
      <c r="K59" s="108">
        <v>1.42412301</v>
      </c>
      <c r="L59" s="108" t="s">
        <v>109</v>
      </c>
      <c r="M59" s="108">
        <v>0.30072059000000001</v>
      </c>
      <c r="N59" s="108">
        <v>0.95370666999999998</v>
      </c>
      <c r="O59" s="108">
        <v>0.16969575000000001</v>
      </c>
      <c r="P59" s="108">
        <v>1.42412301</v>
      </c>
      <c r="Q59" s="108" t="s">
        <v>109</v>
      </c>
      <c r="R59" s="108">
        <v>0.30072059000000001</v>
      </c>
      <c r="S59" s="108">
        <v>0.95370666999999998</v>
      </c>
      <c r="T59" s="108">
        <v>0.16969575000000001</v>
      </c>
      <c r="U59" s="108" t="s">
        <v>109</v>
      </c>
      <c r="V59" s="108" t="s">
        <v>109</v>
      </c>
      <c r="W59" s="108">
        <v>1.42412301</v>
      </c>
      <c r="X59" s="108">
        <v>1.42412301</v>
      </c>
      <c r="Y59" s="108">
        <v>1.42412301</v>
      </c>
      <c r="Z59" s="108">
        <v>1.42412301</v>
      </c>
      <c r="AA59" s="108" t="s">
        <v>109</v>
      </c>
      <c r="AB59" s="108" t="s">
        <v>109</v>
      </c>
      <c r="AC59" s="108" t="s">
        <v>109</v>
      </c>
      <c r="AD59" s="108" t="s">
        <v>109</v>
      </c>
      <c r="AE59" s="108" t="s">
        <v>109</v>
      </c>
      <c r="AF59" s="108" t="s">
        <v>109</v>
      </c>
      <c r="AG59" s="108" t="s">
        <v>109</v>
      </c>
      <c r="AH59" s="108" t="s">
        <v>109</v>
      </c>
      <c r="AI59" s="108">
        <v>1.42412301</v>
      </c>
      <c r="AJ59" s="108">
        <v>1.42412301</v>
      </c>
      <c r="AK59" s="108" t="s">
        <v>109</v>
      </c>
      <c r="AL59" s="108" t="s">
        <v>109</v>
      </c>
      <c r="AM59" s="108">
        <v>1.42412301</v>
      </c>
      <c r="AN59" s="108">
        <v>1.42412301</v>
      </c>
      <c r="AO59" s="108" t="s">
        <v>109</v>
      </c>
    </row>
    <row r="60" ht="63">
      <c r="A60" s="65" t="s">
        <v>161</v>
      </c>
      <c r="B60" s="65" t="s">
        <v>185</v>
      </c>
      <c r="C60" s="65" t="s">
        <v>186</v>
      </c>
      <c r="D60" s="106" t="s">
        <v>168</v>
      </c>
      <c r="E60" s="107">
        <v>2024</v>
      </c>
      <c r="F60" s="107">
        <v>2024</v>
      </c>
      <c r="G60" s="107">
        <v>2024</v>
      </c>
      <c r="H60" s="108">
        <v>3.553906</v>
      </c>
      <c r="I60" s="108">
        <v>3.553906</v>
      </c>
      <c r="J60" s="108" t="s">
        <v>109</v>
      </c>
      <c r="K60" s="108">
        <v>3.5539059999999996</v>
      </c>
      <c r="L60" s="108" t="s">
        <v>109</v>
      </c>
      <c r="M60" s="108">
        <v>0.60763299999999998</v>
      </c>
      <c r="N60" s="108">
        <v>2.5375429999999999</v>
      </c>
      <c r="O60" s="108">
        <v>0.40872999999999998</v>
      </c>
      <c r="P60" s="108">
        <v>3.5539059999999996</v>
      </c>
      <c r="Q60" s="108" t="s">
        <v>109</v>
      </c>
      <c r="R60" s="108">
        <v>0.60763299999999998</v>
      </c>
      <c r="S60" s="108">
        <v>2.5375429999999999</v>
      </c>
      <c r="T60" s="108">
        <v>0.40872999999999998</v>
      </c>
      <c r="U60" s="108" t="s">
        <v>109</v>
      </c>
      <c r="V60" s="108" t="s">
        <v>109</v>
      </c>
      <c r="W60" s="108">
        <v>3.553906</v>
      </c>
      <c r="X60" s="108">
        <v>3.553906</v>
      </c>
      <c r="Y60" s="108">
        <v>3.553906</v>
      </c>
      <c r="Z60" s="108">
        <v>3.553906</v>
      </c>
      <c r="AA60" s="108" t="s">
        <v>109</v>
      </c>
      <c r="AB60" s="108" t="s">
        <v>109</v>
      </c>
      <c r="AC60" s="108" t="s">
        <v>109</v>
      </c>
      <c r="AD60" s="108" t="s">
        <v>109</v>
      </c>
      <c r="AE60" s="108" t="s">
        <v>109</v>
      </c>
      <c r="AF60" s="108" t="s">
        <v>109</v>
      </c>
      <c r="AG60" s="108" t="s">
        <v>109</v>
      </c>
      <c r="AH60" s="108" t="s">
        <v>109</v>
      </c>
      <c r="AI60" s="108">
        <v>3.553906</v>
      </c>
      <c r="AJ60" s="108">
        <v>3.553906</v>
      </c>
      <c r="AK60" s="108" t="s">
        <v>109</v>
      </c>
      <c r="AL60" s="108" t="s">
        <v>109</v>
      </c>
      <c r="AM60" s="108">
        <v>3.553906</v>
      </c>
      <c r="AN60" s="108">
        <v>3.553906</v>
      </c>
      <c r="AO60" s="108" t="s">
        <v>109</v>
      </c>
    </row>
    <row r="61" ht="63">
      <c r="A61" s="65" t="s">
        <v>161</v>
      </c>
      <c r="B61" s="65" t="s">
        <v>187</v>
      </c>
      <c r="C61" s="65" t="s">
        <v>188</v>
      </c>
      <c r="D61" s="106" t="s">
        <v>168</v>
      </c>
      <c r="E61" s="107">
        <v>2024</v>
      </c>
      <c r="F61" s="107">
        <v>2024</v>
      </c>
      <c r="G61" s="107">
        <v>2024</v>
      </c>
      <c r="H61" s="108">
        <v>3.895381</v>
      </c>
      <c r="I61" s="108">
        <v>3.895381</v>
      </c>
      <c r="J61" s="108" t="s">
        <v>109</v>
      </c>
      <c r="K61" s="108">
        <v>3.8953809999999995</v>
      </c>
      <c r="L61" s="108" t="s">
        <v>109</v>
      </c>
      <c r="M61" s="108">
        <v>0.63858800000000004</v>
      </c>
      <c r="N61" s="108">
        <v>2.8148689999999998</v>
      </c>
      <c r="O61" s="108">
        <v>0.44192399999999998</v>
      </c>
      <c r="P61" s="108">
        <v>3.8953809999999995</v>
      </c>
      <c r="Q61" s="108" t="s">
        <v>109</v>
      </c>
      <c r="R61" s="108">
        <v>0.63858800000000004</v>
      </c>
      <c r="S61" s="108">
        <v>2.8148689999999998</v>
      </c>
      <c r="T61" s="108">
        <v>0.44192399999999998</v>
      </c>
      <c r="U61" s="108" t="s">
        <v>109</v>
      </c>
      <c r="V61" s="108" t="s">
        <v>109</v>
      </c>
      <c r="W61" s="108">
        <v>3.895381</v>
      </c>
      <c r="X61" s="108">
        <v>3.895381</v>
      </c>
      <c r="Y61" s="108">
        <v>3.895381</v>
      </c>
      <c r="Z61" s="108">
        <v>3.895381</v>
      </c>
      <c r="AA61" s="108" t="s">
        <v>109</v>
      </c>
      <c r="AB61" s="108" t="s">
        <v>109</v>
      </c>
      <c r="AC61" s="108" t="s">
        <v>109</v>
      </c>
      <c r="AD61" s="108" t="s">
        <v>109</v>
      </c>
      <c r="AE61" s="108" t="s">
        <v>109</v>
      </c>
      <c r="AF61" s="108" t="s">
        <v>109</v>
      </c>
      <c r="AG61" s="108" t="s">
        <v>109</v>
      </c>
      <c r="AH61" s="108" t="s">
        <v>109</v>
      </c>
      <c r="AI61" s="108">
        <v>3.895381</v>
      </c>
      <c r="AJ61" s="108">
        <v>3.895381</v>
      </c>
      <c r="AK61" s="108" t="s">
        <v>109</v>
      </c>
      <c r="AL61" s="108" t="s">
        <v>109</v>
      </c>
      <c r="AM61" s="108">
        <v>3.895381</v>
      </c>
      <c r="AN61" s="108">
        <v>3.895381</v>
      </c>
      <c r="AO61" s="108" t="s">
        <v>109</v>
      </c>
    </row>
    <row r="62" ht="63">
      <c r="A62" s="65" t="s">
        <v>161</v>
      </c>
      <c r="B62" s="65" t="s">
        <v>189</v>
      </c>
      <c r="C62" s="65" t="s">
        <v>190</v>
      </c>
      <c r="D62" s="106" t="s">
        <v>168</v>
      </c>
      <c r="E62" s="107">
        <v>2024</v>
      </c>
      <c r="F62" s="107">
        <v>2024</v>
      </c>
      <c r="G62" s="107">
        <v>2024</v>
      </c>
      <c r="H62" s="108">
        <v>0.28314421000000001</v>
      </c>
      <c r="I62" s="108">
        <v>0.28314421000000001</v>
      </c>
      <c r="J62" s="108" t="s">
        <v>109</v>
      </c>
      <c r="K62" s="108">
        <v>0.28314421000000001</v>
      </c>
      <c r="L62" s="108">
        <v>0.28314421000000001</v>
      </c>
      <c r="M62" s="108" t="s">
        <v>109</v>
      </c>
      <c r="N62" s="108" t="s">
        <v>109</v>
      </c>
      <c r="O62" s="108" t="s">
        <v>109</v>
      </c>
      <c r="P62" s="108">
        <v>0.28314421000000001</v>
      </c>
      <c r="Q62" s="108">
        <v>0.28314421000000001</v>
      </c>
      <c r="R62" s="108" t="s">
        <v>109</v>
      </c>
      <c r="S62" s="108" t="s">
        <v>109</v>
      </c>
      <c r="T62" s="108" t="s">
        <v>109</v>
      </c>
      <c r="U62" s="108" t="s">
        <v>109</v>
      </c>
      <c r="V62" s="108" t="s">
        <v>109</v>
      </c>
      <c r="W62" s="108">
        <v>0.28314421000000001</v>
      </c>
      <c r="X62" s="108">
        <v>0.28314421000000001</v>
      </c>
      <c r="Y62" s="108">
        <v>0.28314421000000001</v>
      </c>
      <c r="Z62" s="108">
        <v>0.28314421000000001</v>
      </c>
      <c r="AA62" s="108" t="s">
        <v>109</v>
      </c>
      <c r="AB62" s="108" t="s">
        <v>109</v>
      </c>
      <c r="AC62" s="108" t="s">
        <v>109</v>
      </c>
      <c r="AD62" s="108" t="s">
        <v>109</v>
      </c>
      <c r="AE62" s="108" t="s">
        <v>109</v>
      </c>
      <c r="AF62" s="108" t="s">
        <v>109</v>
      </c>
      <c r="AG62" s="108" t="s">
        <v>109</v>
      </c>
      <c r="AH62" s="108" t="s">
        <v>109</v>
      </c>
      <c r="AI62" s="108">
        <v>0.28314421000000001</v>
      </c>
      <c r="AJ62" s="108">
        <v>0.28314421000000001</v>
      </c>
      <c r="AK62" s="108" t="s">
        <v>109</v>
      </c>
      <c r="AL62" s="108" t="s">
        <v>109</v>
      </c>
      <c r="AM62" s="108">
        <v>0.28314421000000001</v>
      </c>
      <c r="AN62" s="108">
        <v>0.28314421000000001</v>
      </c>
      <c r="AO62" s="108" t="s">
        <v>109</v>
      </c>
    </row>
    <row r="63" ht="47.25">
      <c r="A63" s="65" t="s">
        <v>161</v>
      </c>
      <c r="B63" s="65" t="s">
        <v>191</v>
      </c>
      <c r="C63" s="65" t="s">
        <v>192</v>
      </c>
      <c r="D63" s="106" t="s">
        <v>168</v>
      </c>
      <c r="E63" s="107">
        <v>2022</v>
      </c>
      <c r="F63" s="107">
        <v>2022</v>
      </c>
      <c r="G63" s="107">
        <v>2022</v>
      </c>
      <c r="H63" s="108">
        <v>0.074756459999999997</v>
      </c>
      <c r="I63" s="108">
        <v>0.074756459999999997</v>
      </c>
      <c r="J63" s="108">
        <v>0.074756459999999997</v>
      </c>
      <c r="K63" s="108">
        <v>0.074756459999999997</v>
      </c>
      <c r="L63" s="108">
        <v>0.074756459999999997</v>
      </c>
      <c r="M63" s="108" t="s">
        <v>109</v>
      </c>
      <c r="N63" s="108" t="s">
        <v>109</v>
      </c>
      <c r="O63" s="108" t="s">
        <v>109</v>
      </c>
      <c r="P63" s="108">
        <v>0.074756459999999997</v>
      </c>
      <c r="Q63" s="108">
        <v>0.074756459999999997</v>
      </c>
      <c r="R63" s="108" t="s">
        <v>109</v>
      </c>
      <c r="S63" s="108" t="s">
        <v>109</v>
      </c>
      <c r="T63" s="108" t="s">
        <v>109</v>
      </c>
      <c r="U63" s="108" t="s">
        <v>109</v>
      </c>
      <c r="V63" s="108" t="s">
        <v>109</v>
      </c>
      <c r="W63" s="108" t="s">
        <v>109</v>
      </c>
      <c r="X63" s="108" t="s">
        <v>109</v>
      </c>
      <c r="Y63" s="108" t="s">
        <v>109</v>
      </c>
      <c r="Z63" s="108" t="s">
        <v>109</v>
      </c>
      <c r="AA63" s="108" t="s">
        <v>109</v>
      </c>
      <c r="AB63" s="108" t="s">
        <v>109</v>
      </c>
      <c r="AC63" s="108" t="s">
        <v>109</v>
      </c>
      <c r="AD63" s="108" t="s">
        <v>109</v>
      </c>
      <c r="AE63" s="108">
        <v>0.074756459999999997</v>
      </c>
      <c r="AF63" s="108">
        <v>0.074756459999999997</v>
      </c>
      <c r="AG63" s="108" t="s">
        <v>109</v>
      </c>
      <c r="AH63" s="108" t="s">
        <v>109</v>
      </c>
      <c r="AI63" s="108" t="s">
        <v>109</v>
      </c>
      <c r="AJ63" s="108" t="s">
        <v>109</v>
      </c>
      <c r="AK63" s="108" t="s">
        <v>109</v>
      </c>
      <c r="AL63" s="108" t="s">
        <v>109</v>
      </c>
      <c r="AM63" s="108">
        <v>0.074756459999999997</v>
      </c>
      <c r="AN63" s="108">
        <v>0.074756459999999997</v>
      </c>
      <c r="AO63" s="108" t="s">
        <v>109</v>
      </c>
    </row>
    <row r="64" ht="47.25">
      <c r="A64" s="65" t="s">
        <v>161</v>
      </c>
      <c r="B64" s="65" t="s">
        <v>193</v>
      </c>
      <c r="C64" s="65" t="s">
        <v>194</v>
      </c>
      <c r="D64" s="106" t="s">
        <v>168</v>
      </c>
      <c r="E64" s="107">
        <v>2022</v>
      </c>
      <c r="F64" s="107">
        <v>2022</v>
      </c>
      <c r="G64" s="107">
        <v>2022</v>
      </c>
      <c r="H64" s="108">
        <v>0.25</v>
      </c>
      <c r="I64" s="108">
        <v>0.25</v>
      </c>
      <c r="J64" s="108">
        <v>0.25</v>
      </c>
      <c r="K64" s="108">
        <v>0.25</v>
      </c>
      <c r="L64" s="108">
        <v>0.25</v>
      </c>
      <c r="M64" s="108" t="s">
        <v>109</v>
      </c>
      <c r="N64" s="108" t="s">
        <v>109</v>
      </c>
      <c r="O64" s="108" t="s">
        <v>109</v>
      </c>
      <c r="P64" s="108">
        <v>0.25</v>
      </c>
      <c r="Q64" s="108">
        <v>0.25</v>
      </c>
      <c r="R64" s="108" t="s">
        <v>109</v>
      </c>
      <c r="S64" s="108" t="s">
        <v>109</v>
      </c>
      <c r="T64" s="108" t="s">
        <v>109</v>
      </c>
      <c r="U64" s="108" t="s">
        <v>109</v>
      </c>
      <c r="V64" s="108" t="s">
        <v>109</v>
      </c>
      <c r="W64" s="108" t="s">
        <v>109</v>
      </c>
      <c r="X64" s="108" t="s">
        <v>109</v>
      </c>
      <c r="Y64" s="108" t="s">
        <v>109</v>
      </c>
      <c r="Z64" s="108" t="s">
        <v>109</v>
      </c>
      <c r="AA64" s="108" t="s">
        <v>109</v>
      </c>
      <c r="AB64" s="108" t="s">
        <v>109</v>
      </c>
      <c r="AC64" s="108" t="s">
        <v>109</v>
      </c>
      <c r="AD64" s="108" t="s">
        <v>109</v>
      </c>
      <c r="AE64" s="108">
        <v>0.25</v>
      </c>
      <c r="AF64" s="108">
        <v>0.25</v>
      </c>
      <c r="AG64" s="108" t="s">
        <v>109</v>
      </c>
      <c r="AH64" s="108" t="s">
        <v>109</v>
      </c>
      <c r="AI64" s="108" t="s">
        <v>109</v>
      </c>
      <c r="AJ64" s="108" t="s">
        <v>109</v>
      </c>
      <c r="AK64" s="108" t="s">
        <v>109</v>
      </c>
      <c r="AL64" s="108" t="s">
        <v>109</v>
      </c>
      <c r="AM64" s="108">
        <v>0.25</v>
      </c>
      <c r="AN64" s="108">
        <v>0.25</v>
      </c>
      <c r="AO64" s="108" t="s">
        <v>109</v>
      </c>
    </row>
    <row r="65" ht="47.25">
      <c r="A65" s="65" t="s">
        <v>161</v>
      </c>
      <c r="B65" s="65" t="s">
        <v>195</v>
      </c>
      <c r="C65" s="65" t="s">
        <v>196</v>
      </c>
      <c r="D65" s="106" t="s">
        <v>168</v>
      </c>
      <c r="E65" s="107">
        <v>2022</v>
      </c>
      <c r="F65" s="107">
        <v>2022</v>
      </c>
      <c r="G65" s="107">
        <v>2022</v>
      </c>
      <c r="H65" s="108">
        <v>0.25</v>
      </c>
      <c r="I65" s="108">
        <v>0.25</v>
      </c>
      <c r="J65" s="108">
        <v>0.25</v>
      </c>
      <c r="K65" s="108">
        <v>0.25</v>
      </c>
      <c r="L65" s="108">
        <v>0.25</v>
      </c>
      <c r="M65" s="108" t="s">
        <v>109</v>
      </c>
      <c r="N65" s="108" t="s">
        <v>109</v>
      </c>
      <c r="O65" s="108" t="s">
        <v>109</v>
      </c>
      <c r="P65" s="108">
        <v>0.25</v>
      </c>
      <c r="Q65" s="108">
        <v>0.25</v>
      </c>
      <c r="R65" s="108" t="s">
        <v>109</v>
      </c>
      <c r="S65" s="108" t="s">
        <v>109</v>
      </c>
      <c r="T65" s="108" t="s">
        <v>109</v>
      </c>
      <c r="U65" s="108" t="s">
        <v>109</v>
      </c>
      <c r="V65" s="108" t="s">
        <v>109</v>
      </c>
      <c r="W65" s="108" t="s">
        <v>109</v>
      </c>
      <c r="X65" s="108" t="s">
        <v>109</v>
      </c>
      <c r="Y65" s="108" t="s">
        <v>109</v>
      </c>
      <c r="Z65" s="108" t="s">
        <v>109</v>
      </c>
      <c r="AA65" s="108" t="s">
        <v>109</v>
      </c>
      <c r="AB65" s="108" t="s">
        <v>109</v>
      </c>
      <c r="AC65" s="108" t="s">
        <v>109</v>
      </c>
      <c r="AD65" s="108" t="s">
        <v>109</v>
      </c>
      <c r="AE65" s="108">
        <v>0.25</v>
      </c>
      <c r="AF65" s="108">
        <v>0.25</v>
      </c>
      <c r="AG65" s="108" t="s">
        <v>109</v>
      </c>
      <c r="AH65" s="108" t="s">
        <v>109</v>
      </c>
      <c r="AI65" s="108" t="s">
        <v>109</v>
      </c>
      <c r="AJ65" s="108" t="s">
        <v>109</v>
      </c>
      <c r="AK65" s="108" t="s">
        <v>109</v>
      </c>
      <c r="AL65" s="108" t="s">
        <v>109</v>
      </c>
      <c r="AM65" s="108">
        <v>0.25</v>
      </c>
      <c r="AN65" s="108">
        <v>0.25</v>
      </c>
      <c r="AO65" s="108" t="s">
        <v>109</v>
      </c>
    </row>
    <row r="66" ht="63">
      <c r="A66" s="65" t="s">
        <v>161</v>
      </c>
      <c r="B66" s="65" t="s">
        <v>197</v>
      </c>
      <c r="C66" s="65" t="s">
        <v>1395</v>
      </c>
      <c r="D66" s="106" t="s">
        <v>168</v>
      </c>
      <c r="E66" s="107">
        <v>2025</v>
      </c>
      <c r="F66" s="107" t="s">
        <v>109</v>
      </c>
      <c r="G66" s="107">
        <v>2025</v>
      </c>
      <c r="H66" s="108" t="s">
        <v>109</v>
      </c>
      <c r="I66" s="108">
        <v>7.3413666666666666</v>
      </c>
      <c r="J66" s="108" t="s">
        <v>109</v>
      </c>
      <c r="K66" s="108" t="s">
        <v>109</v>
      </c>
      <c r="L66" s="108" t="s">
        <v>109</v>
      </c>
      <c r="M66" s="108" t="s">
        <v>109</v>
      </c>
      <c r="N66" s="108" t="s">
        <v>109</v>
      </c>
      <c r="O66" s="108" t="s">
        <v>109</v>
      </c>
      <c r="P66" s="108">
        <v>7.3413666666666666</v>
      </c>
      <c r="Q66" s="108" t="s">
        <v>109</v>
      </c>
      <c r="R66" s="108">
        <v>4.036836666666666</v>
      </c>
      <c r="S66" s="108">
        <v>3.3045300000000002</v>
      </c>
      <c r="T66" s="108" t="s">
        <v>109</v>
      </c>
      <c r="U66" s="108" t="s">
        <v>109</v>
      </c>
      <c r="V66" s="108" t="s">
        <v>109</v>
      </c>
      <c r="W66" s="108" t="s">
        <v>109</v>
      </c>
      <c r="X66" s="108" t="s">
        <v>109</v>
      </c>
      <c r="Y66" s="108">
        <v>7.3413666666666666</v>
      </c>
      <c r="Z66" s="108">
        <v>7.3413666666666666</v>
      </c>
      <c r="AA66" s="108" t="s">
        <v>109</v>
      </c>
      <c r="AB66" s="108" t="s">
        <v>109</v>
      </c>
      <c r="AC66" s="108" t="s">
        <v>109</v>
      </c>
      <c r="AD66" s="108" t="s">
        <v>109</v>
      </c>
      <c r="AE66" s="108" t="s">
        <v>109</v>
      </c>
      <c r="AF66" s="108" t="s">
        <v>109</v>
      </c>
      <c r="AG66" s="108" t="s">
        <v>109</v>
      </c>
      <c r="AH66" s="108" t="s">
        <v>109</v>
      </c>
      <c r="AI66" s="108" t="s">
        <v>109</v>
      </c>
      <c r="AJ66" s="108" t="s">
        <v>109</v>
      </c>
      <c r="AK66" s="108" t="s">
        <v>109</v>
      </c>
      <c r="AL66" s="108">
        <v>7.3413666666666666</v>
      </c>
      <c r="AM66" s="108" t="s">
        <v>109</v>
      </c>
      <c r="AN66" s="108">
        <v>7.3413666666666666</v>
      </c>
      <c r="AO66" s="108" t="s">
        <v>109</v>
      </c>
    </row>
    <row r="67" ht="47.25">
      <c r="A67" s="65" t="s">
        <v>161</v>
      </c>
      <c r="B67" s="65" t="s">
        <v>198</v>
      </c>
      <c r="C67" s="65" t="s">
        <v>199</v>
      </c>
      <c r="D67" s="106" t="s">
        <v>168</v>
      </c>
      <c r="E67" s="107">
        <v>2025</v>
      </c>
      <c r="F67" s="107" t="s">
        <v>109</v>
      </c>
      <c r="G67" s="107">
        <v>2025</v>
      </c>
      <c r="H67" s="108" t="s">
        <v>109</v>
      </c>
      <c r="I67" s="108">
        <v>1.1386805250000001</v>
      </c>
      <c r="J67" s="108" t="s">
        <v>109</v>
      </c>
      <c r="K67" s="108" t="s">
        <v>109</v>
      </c>
      <c r="L67" s="108" t="s">
        <v>109</v>
      </c>
      <c r="M67" s="108" t="s">
        <v>109</v>
      </c>
      <c r="N67" s="108" t="s">
        <v>109</v>
      </c>
      <c r="O67" s="108" t="s">
        <v>109</v>
      </c>
      <c r="P67" s="108">
        <v>1.1386805250000001</v>
      </c>
      <c r="Q67" s="108">
        <v>1.1386805250000001</v>
      </c>
      <c r="R67" s="108" t="s">
        <v>109</v>
      </c>
      <c r="S67" s="108" t="s">
        <v>109</v>
      </c>
      <c r="T67" s="108" t="s">
        <v>109</v>
      </c>
      <c r="U67" s="108" t="s">
        <v>109</v>
      </c>
      <c r="V67" s="108" t="s">
        <v>109</v>
      </c>
      <c r="W67" s="108" t="s">
        <v>109</v>
      </c>
      <c r="X67" s="108" t="s">
        <v>109</v>
      </c>
      <c r="Y67" s="108">
        <v>1.1386805250000001</v>
      </c>
      <c r="Z67" s="108">
        <v>1.1386805250000001</v>
      </c>
      <c r="AA67" s="108" t="s">
        <v>109</v>
      </c>
      <c r="AB67" s="108" t="s">
        <v>109</v>
      </c>
      <c r="AC67" s="108" t="s">
        <v>109</v>
      </c>
      <c r="AD67" s="108" t="s">
        <v>109</v>
      </c>
      <c r="AE67" s="108" t="s">
        <v>109</v>
      </c>
      <c r="AF67" s="108" t="s">
        <v>109</v>
      </c>
      <c r="AG67" s="108" t="s">
        <v>109</v>
      </c>
      <c r="AH67" s="108" t="s">
        <v>109</v>
      </c>
      <c r="AI67" s="108" t="s">
        <v>109</v>
      </c>
      <c r="AJ67" s="108" t="s">
        <v>109</v>
      </c>
      <c r="AK67" s="108" t="s">
        <v>109</v>
      </c>
      <c r="AL67" s="108">
        <v>1.1386805250000001</v>
      </c>
      <c r="AM67" s="108" t="s">
        <v>109</v>
      </c>
      <c r="AN67" s="108">
        <v>1.1386805250000001</v>
      </c>
      <c r="AO67" s="108" t="s">
        <v>109</v>
      </c>
    </row>
    <row r="68" ht="47.25">
      <c r="A68" s="65" t="s">
        <v>161</v>
      </c>
      <c r="B68" s="65" t="s">
        <v>200</v>
      </c>
      <c r="C68" s="65" t="s">
        <v>201</v>
      </c>
      <c r="D68" s="106" t="s">
        <v>168</v>
      </c>
      <c r="E68" s="107">
        <v>2025</v>
      </c>
      <c r="F68" s="107" t="s">
        <v>109</v>
      </c>
      <c r="G68" s="107">
        <v>2025</v>
      </c>
      <c r="H68" s="108" t="s">
        <v>109</v>
      </c>
      <c r="I68" s="108">
        <v>0.61908695833333338</v>
      </c>
      <c r="J68" s="108" t="s">
        <v>109</v>
      </c>
      <c r="K68" s="108" t="s">
        <v>109</v>
      </c>
      <c r="L68" s="108" t="s">
        <v>109</v>
      </c>
      <c r="M68" s="108" t="s">
        <v>109</v>
      </c>
      <c r="N68" s="108" t="s">
        <v>109</v>
      </c>
      <c r="O68" s="108" t="s">
        <v>109</v>
      </c>
      <c r="P68" s="108">
        <v>0.61908695833333338</v>
      </c>
      <c r="Q68" s="108">
        <v>0.61908695833333338</v>
      </c>
      <c r="R68" s="108" t="s">
        <v>109</v>
      </c>
      <c r="S68" s="108" t="s">
        <v>109</v>
      </c>
      <c r="T68" s="108" t="s">
        <v>109</v>
      </c>
      <c r="U68" s="108" t="s">
        <v>109</v>
      </c>
      <c r="V68" s="108" t="s">
        <v>109</v>
      </c>
      <c r="W68" s="108" t="s">
        <v>109</v>
      </c>
      <c r="X68" s="108" t="s">
        <v>109</v>
      </c>
      <c r="Y68" s="108">
        <v>0.61908695833333338</v>
      </c>
      <c r="Z68" s="108">
        <v>0.61908695833333338</v>
      </c>
      <c r="AA68" s="108" t="s">
        <v>109</v>
      </c>
      <c r="AB68" s="108" t="s">
        <v>109</v>
      </c>
      <c r="AC68" s="108" t="s">
        <v>109</v>
      </c>
      <c r="AD68" s="108" t="s">
        <v>109</v>
      </c>
      <c r="AE68" s="108" t="s">
        <v>109</v>
      </c>
      <c r="AF68" s="108" t="s">
        <v>109</v>
      </c>
      <c r="AG68" s="108" t="s">
        <v>109</v>
      </c>
      <c r="AH68" s="108" t="s">
        <v>109</v>
      </c>
      <c r="AI68" s="108" t="s">
        <v>109</v>
      </c>
      <c r="AJ68" s="108" t="s">
        <v>109</v>
      </c>
      <c r="AK68" s="108" t="s">
        <v>109</v>
      </c>
      <c r="AL68" s="108">
        <v>0.61908695833333338</v>
      </c>
      <c r="AM68" s="108" t="s">
        <v>109</v>
      </c>
      <c r="AN68" s="108">
        <v>0.61908695833333338</v>
      </c>
      <c r="AO68" s="108" t="s">
        <v>109</v>
      </c>
    </row>
    <row r="69" ht="47.25">
      <c r="A69" s="65" t="s">
        <v>161</v>
      </c>
      <c r="B69" s="65" t="s">
        <v>202</v>
      </c>
      <c r="C69" s="65" t="s">
        <v>1396</v>
      </c>
      <c r="D69" s="106" t="s">
        <v>168</v>
      </c>
      <c r="E69" s="107">
        <v>2025</v>
      </c>
      <c r="F69" s="107" t="s">
        <v>109</v>
      </c>
      <c r="G69" s="107">
        <v>2025</v>
      </c>
      <c r="H69" s="108" t="s">
        <v>109</v>
      </c>
      <c r="I69" s="108">
        <v>0.34283172500000003</v>
      </c>
      <c r="J69" s="108" t="s">
        <v>109</v>
      </c>
      <c r="K69" s="108" t="s">
        <v>109</v>
      </c>
      <c r="L69" s="108" t="s">
        <v>109</v>
      </c>
      <c r="M69" s="108" t="s">
        <v>109</v>
      </c>
      <c r="N69" s="108" t="s">
        <v>109</v>
      </c>
      <c r="O69" s="108" t="s">
        <v>109</v>
      </c>
      <c r="P69" s="108">
        <v>0.34283172500000003</v>
      </c>
      <c r="Q69" s="108">
        <v>0.34283172500000003</v>
      </c>
      <c r="R69" s="108" t="s">
        <v>109</v>
      </c>
      <c r="S69" s="108" t="s">
        <v>109</v>
      </c>
      <c r="T69" s="108" t="s">
        <v>109</v>
      </c>
      <c r="U69" s="108" t="s">
        <v>109</v>
      </c>
      <c r="V69" s="108" t="s">
        <v>109</v>
      </c>
      <c r="W69" s="108" t="s">
        <v>109</v>
      </c>
      <c r="X69" s="108" t="s">
        <v>109</v>
      </c>
      <c r="Y69" s="108">
        <v>0.34283172500000003</v>
      </c>
      <c r="Z69" s="108">
        <v>0.34283172500000003</v>
      </c>
      <c r="AA69" s="108" t="s">
        <v>109</v>
      </c>
      <c r="AB69" s="108" t="s">
        <v>109</v>
      </c>
      <c r="AC69" s="108" t="s">
        <v>109</v>
      </c>
      <c r="AD69" s="108" t="s">
        <v>109</v>
      </c>
      <c r="AE69" s="108" t="s">
        <v>109</v>
      </c>
      <c r="AF69" s="108" t="s">
        <v>109</v>
      </c>
      <c r="AG69" s="108" t="s">
        <v>109</v>
      </c>
      <c r="AH69" s="108" t="s">
        <v>109</v>
      </c>
      <c r="AI69" s="108" t="s">
        <v>109</v>
      </c>
      <c r="AJ69" s="108" t="s">
        <v>109</v>
      </c>
      <c r="AK69" s="108" t="s">
        <v>109</v>
      </c>
      <c r="AL69" s="108">
        <v>0.34283172500000003</v>
      </c>
      <c r="AM69" s="108" t="s">
        <v>109</v>
      </c>
      <c r="AN69" s="108">
        <v>0.34283172500000003</v>
      </c>
      <c r="AO69" s="108" t="s">
        <v>109</v>
      </c>
    </row>
    <row r="70" ht="78.75">
      <c r="A70" s="65" t="s">
        <v>161</v>
      </c>
      <c r="B70" s="65" t="s">
        <v>203</v>
      </c>
      <c r="C70" s="65" t="s">
        <v>1397</v>
      </c>
      <c r="D70" s="106" t="s">
        <v>168</v>
      </c>
      <c r="E70" s="107">
        <v>2025</v>
      </c>
      <c r="F70" s="107" t="s">
        <v>109</v>
      </c>
      <c r="G70" s="107">
        <v>2025</v>
      </c>
      <c r="H70" s="108" t="s">
        <v>109</v>
      </c>
      <c r="I70" s="108">
        <v>2.8714158583333336</v>
      </c>
      <c r="J70" s="108" t="s">
        <v>109</v>
      </c>
      <c r="K70" s="108" t="s">
        <v>109</v>
      </c>
      <c r="L70" s="108" t="s">
        <v>109</v>
      </c>
      <c r="M70" s="108" t="s">
        <v>109</v>
      </c>
      <c r="N70" s="108" t="s">
        <v>109</v>
      </c>
      <c r="O70" s="108" t="s">
        <v>109</v>
      </c>
      <c r="P70" s="108">
        <v>2.8714158583333336</v>
      </c>
      <c r="Q70" s="108">
        <v>2.8714158583333336</v>
      </c>
      <c r="R70" s="108" t="s">
        <v>109</v>
      </c>
      <c r="S70" s="108" t="s">
        <v>109</v>
      </c>
      <c r="T70" s="108" t="s">
        <v>109</v>
      </c>
      <c r="U70" s="108" t="s">
        <v>109</v>
      </c>
      <c r="V70" s="108" t="s">
        <v>109</v>
      </c>
      <c r="W70" s="108" t="s">
        <v>109</v>
      </c>
      <c r="X70" s="108" t="s">
        <v>109</v>
      </c>
      <c r="Y70" s="108">
        <v>2.8714158583333336</v>
      </c>
      <c r="Z70" s="108">
        <v>2.8714158583333336</v>
      </c>
      <c r="AA70" s="108" t="s">
        <v>109</v>
      </c>
      <c r="AB70" s="108" t="s">
        <v>109</v>
      </c>
      <c r="AC70" s="108" t="s">
        <v>109</v>
      </c>
      <c r="AD70" s="108" t="s">
        <v>109</v>
      </c>
      <c r="AE70" s="108" t="s">
        <v>109</v>
      </c>
      <c r="AF70" s="108" t="s">
        <v>109</v>
      </c>
      <c r="AG70" s="108" t="s">
        <v>109</v>
      </c>
      <c r="AH70" s="108" t="s">
        <v>109</v>
      </c>
      <c r="AI70" s="108" t="s">
        <v>109</v>
      </c>
      <c r="AJ70" s="108" t="s">
        <v>109</v>
      </c>
      <c r="AK70" s="108" t="s">
        <v>109</v>
      </c>
      <c r="AL70" s="108">
        <v>2.8714158583333336</v>
      </c>
      <c r="AM70" s="108" t="s">
        <v>109</v>
      </c>
      <c r="AN70" s="108">
        <v>2.8714158583333336</v>
      </c>
      <c r="AO70" s="108" t="s">
        <v>109</v>
      </c>
    </row>
    <row r="71">
      <c r="A71" s="65" t="s">
        <v>161</v>
      </c>
      <c r="B71" s="65" t="s">
        <v>204</v>
      </c>
      <c r="C71" s="65" t="s">
        <v>205</v>
      </c>
      <c r="D71" s="106" t="s">
        <v>168</v>
      </c>
      <c r="E71" s="107">
        <v>2025</v>
      </c>
      <c r="F71" s="107" t="s">
        <v>109</v>
      </c>
      <c r="G71" s="107">
        <v>2025</v>
      </c>
      <c r="H71" s="108" t="s">
        <v>109</v>
      </c>
      <c r="I71" s="108">
        <v>2.5</v>
      </c>
      <c r="J71" s="108" t="s">
        <v>109</v>
      </c>
      <c r="K71" s="108" t="s">
        <v>109</v>
      </c>
      <c r="L71" s="108" t="s">
        <v>109</v>
      </c>
      <c r="M71" s="108" t="s">
        <v>109</v>
      </c>
      <c r="N71" s="108" t="s">
        <v>109</v>
      </c>
      <c r="O71" s="108" t="s">
        <v>109</v>
      </c>
      <c r="P71" s="108">
        <v>2.5</v>
      </c>
      <c r="Q71" s="108">
        <v>2.5</v>
      </c>
      <c r="R71" s="108" t="s">
        <v>109</v>
      </c>
      <c r="S71" s="108" t="s">
        <v>109</v>
      </c>
      <c r="T71" s="108" t="s">
        <v>109</v>
      </c>
      <c r="U71" s="108" t="s">
        <v>109</v>
      </c>
      <c r="V71" s="108" t="s">
        <v>109</v>
      </c>
      <c r="W71" s="108" t="s">
        <v>109</v>
      </c>
      <c r="X71" s="108" t="s">
        <v>109</v>
      </c>
      <c r="Y71" s="108">
        <v>2.5</v>
      </c>
      <c r="Z71" s="108">
        <v>2.5</v>
      </c>
      <c r="AA71" s="108" t="s">
        <v>109</v>
      </c>
      <c r="AB71" s="108" t="s">
        <v>109</v>
      </c>
      <c r="AC71" s="108" t="s">
        <v>109</v>
      </c>
      <c r="AD71" s="108" t="s">
        <v>109</v>
      </c>
      <c r="AE71" s="108" t="s">
        <v>109</v>
      </c>
      <c r="AF71" s="108" t="s">
        <v>109</v>
      </c>
      <c r="AG71" s="108" t="s">
        <v>109</v>
      </c>
      <c r="AH71" s="108" t="s">
        <v>109</v>
      </c>
      <c r="AI71" s="108" t="s">
        <v>109</v>
      </c>
      <c r="AJ71" s="108" t="s">
        <v>109</v>
      </c>
      <c r="AK71" s="108" t="s">
        <v>109</v>
      </c>
      <c r="AL71" s="108">
        <v>2.5</v>
      </c>
      <c r="AM71" s="108" t="s">
        <v>109</v>
      </c>
      <c r="AN71" s="108">
        <v>2.5</v>
      </c>
      <c r="AO71" s="108" t="s">
        <v>109</v>
      </c>
    </row>
    <row r="72" hidden="1">
      <c r="A72" s="65"/>
      <c r="B72" s="65"/>
      <c r="C72" s="65"/>
      <c r="D72" s="106"/>
      <c r="E72" s="107"/>
      <c r="F72" s="107"/>
      <c r="G72" s="107"/>
      <c r="H72" s="108"/>
      <c r="I72" s="108"/>
      <c r="J72" s="108"/>
      <c r="K72" s="108"/>
      <c r="L72" s="108"/>
      <c r="M72" s="108"/>
      <c r="N72" s="108"/>
      <c r="O72" s="108"/>
      <c r="P72" s="108"/>
      <c r="Q72" s="108"/>
      <c r="R72" s="108"/>
      <c r="S72" s="108"/>
      <c r="T72" s="108"/>
      <c r="U72" s="108"/>
      <c r="V72" s="108"/>
      <c r="W72" s="108"/>
      <c r="X72" s="108"/>
      <c r="Y72" s="108"/>
      <c r="Z72" s="108"/>
      <c r="AA72" s="108"/>
      <c r="AB72" s="108"/>
      <c r="AC72" s="108"/>
      <c r="AD72" s="108"/>
      <c r="AE72" s="108"/>
      <c r="AF72" s="108"/>
      <c r="AG72" s="108"/>
      <c r="AH72" s="108"/>
      <c r="AI72" s="108"/>
      <c r="AJ72" s="108"/>
      <c r="AK72" s="108"/>
      <c r="AL72" s="108"/>
      <c r="AM72" s="108"/>
      <c r="AN72" s="108"/>
      <c r="AO72" s="108"/>
    </row>
    <row r="73" ht="31.5" hidden="1">
      <c r="A73" s="63" t="s">
        <v>280</v>
      </c>
      <c r="B73" s="72" t="s">
        <v>281</v>
      </c>
      <c r="C73" s="109" t="s">
        <v>108</v>
      </c>
      <c r="D73" s="89" t="s">
        <v>109</v>
      </c>
      <c r="E73" s="89" t="s">
        <v>109</v>
      </c>
      <c r="F73" s="89" t="s">
        <v>109</v>
      </c>
      <c r="G73" s="89" t="s">
        <v>109</v>
      </c>
      <c r="H73" s="108" t="s">
        <v>109</v>
      </c>
      <c r="I73" s="108" t="s">
        <v>109</v>
      </c>
      <c r="J73" s="108" t="s">
        <v>109</v>
      </c>
      <c r="K73" s="108" t="s">
        <v>109</v>
      </c>
      <c r="L73" s="108" t="s">
        <v>109</v>
      </c>
      <c r="M73" s="108" t="s">
        <v>109</v>
      </c>
      <c r="N73" s="108" t="s">
        <v>109</v>
      </c>
      <c r="O73" s="108" t="s">
        <v>109</v>
      </c>
      <c r="P73" s="108" t="s">
        <v>109</v>
      </c>
      <c r="Q73" s="108" t="s">
        <v>109</v>
      </c>
      <c r="R73" s="108" t="s">
        <v>109</v>
      </c>
      <c r="S73" s="108" t="s">
        <v>109</v>
      </c>
      <c r="T73" s="108" t="s">
        <v>109</v>
      </c>
      <c r="U73" s="108" t="s">
        <v>109</v>
      </c>
      <c r="V73" s="108" t="s">
        <v>109</v>
      </c>
      <c r="W73" s="108" t="s">
        <v>109</v>
      </c>
      <c r="X73" s="108" t="s">
        <v>109</v>
      </c>
      <c r="Y73" s="108" t="s">
        <v>109</v>
      </c>
      <c r="Z73" s="108" t="s">
        <v>109</v>
      </c>
      <c r="AA73" s="108" t="s">
        <v>109</v>
      </c>
      <c r="AB73" s="108" t="s">
        <v>109</v>
      </c>
      <c r="AC73" s="108" t="s">
        <v>109</v>
      </c>
      <c r="AD73" s="108" t="s">
        <v>109</v>
      </c>
      <c r="AE73" s="108" t="s">
        <v>109</v>
      </c>
      <c r="AF73" s="108" t="s">
        <v>109</v>
      </c>
      <c r="AG73" s="108" t="s">
        <v>109</v>
      </c>
      <c r="AH73" s="108" t="s">
        <v>109</v>
      </c>
      <c r="AI73" s="108" t="s">
        <v>109</v>
      </c>
      <c r="AJ73" s="108" t="s">
        <v>109</v>
      </c>
      <c r="AK73" s="108" t="s">
        <v>109</v>
      </c>
      <c r="AL73" s="108" t="s">
        <v>109</v>
      </c>
      <c r="AM73" s="108" t="s">
        <v>109</v>
      </c>
      <c r="AN73" s="108" t="s">
        <v>109</v>
      </c>
      <c r="AO73" s="108" t="s">
        <v>109</v>
      </c>
    </row>
    <row r="74" ht="31.5" hidden="1">
      <c r="A74" s="63" t="s">
        <v>282</v>
      </c>
      <c r="B74" s="72" t="s">
        <v>283</v>
      </c>
      <c r="C74" s="109" t="s">
        <v>108</v>
      </c>
      <c r="D74" s="89" t="s">
        <v>109</v>
      </c>
      <c r="E74" s="89" t="s">
        <v>109</v>
      </c>
      <c r="F74" s="89" t="s">
        <v>109</v>
      </c>
      <c r="G74" s="89" t="s">
        <v>109</v>
      </c>
      <c r="H74" s="108" t="s">
        <v>109</v>
      </c>
      <c r="I74" s="108" t="s">
        <v>109</v>
      </c>
      <c r="J74" s="108" t="s">
        <v>109</v>
      </c>
      <c r="K74" s="108" t="s">
        <v>109</v>
      </c>
      <c r="L74" s="108" t="s">
        <v>109</v>
      </c>
      <c r="M74" s="108" t="s">
        <v>109</v>
      </c>
      <c r="N74" s="108" t="s">
        <v>109</v>
      </c>
      <c r="O74" s="108" t="s">
        <v>109</v>
      </c>
      <c r="P74" s="108" t="s">
        <v>109</v>
      </c>
      <c r="Q74" s="108" t="s">
        <v>109</v>
      </c>
      <c r="R74" s="108" t="s">
        <v>109</v>
      </c>
      <c r="S74" s="108" t="s">
        <v>109</v>
      </c>
      <c r="T74" s="108" t="s">
        <v>109</v>
      </c>
      <c r="U74" s="108" t="s">
        <v>109</v>
      </c>
      <c r="V74" s="108" t="s">
        <v>109</v>
      </c>
      <c r="W74" s="108" t="s">
        <v>109</v>
      </c>
      <c r="X74" s="108" t="s">
        <v>109</v>
      </c>
      <c r="Y74" s="108" t="s">
        <v>109</v>
      </c>
      <c r="Z74" s="108" t="s">
        <v>109</v>
      </c>
      <c r="AA74" s="108" t="s">
        <v>109</v>
      </c>
      <c r="AB74" s="108" t="s">
        <v>109</v>
      </c>
      <c r="AC74" s="108" t="s">
        <v>109</v>
      </c>
      <c r="AD74" s="108" t="s">
        <v>109</v>
      </c>
      <c r="AE74" s="108" t="s">
        <v>109</v>
      </c>
      <c r="AF74" s="108" t="s">
        <v>109</v>
      </c>
      <c r="AG74" s="108" t="s">
        <v>109</v>
      </c>
      <c r="AH74" s="108" t="s">
        <v>109</v>
      </c>
      <c r="AI74" s="108" t="s">
        <v>109</v>
      </c>
      <c r="AJ74" s="108" t="s">
        <v>109</v>
      </c>
      <c r="AK74" s="108" t="s">
        <v>109</v>
      </c>
      <c r="AL74" s="108" t="s">
        <v>109</v>
      </c>
      <c r="AM74" s="108" t="s">
        <v>109</v>
      </c>
      <c r="AN74" s="108" t="s">
        <v>109</v>
      </c>
      <c r="AO74" s="108" t="s">
        <v>109</v>
      </c>
    </row>
    <row r="75" hidden="1">
      <c r="A75" s="63" t="s">
        <v>284</v>
      </c>
      <c r="B75" s="72" t="s">
        <v>285</v>
      </c>
      <c r="C75" s="109" t="s">
        <v>108</v>
      </c>
      <c r="D75" s="89" t="s">
        <v>109</v>
      </c>
      <c r="E75" s="89" t="s">
        <v>109</v>
      </c>
      <c r="F75" s="89" t="s">
        <v>109</v>
      </c>
      <c r="G75" s="89" t="s">
        <v>109</v>
      </c>
      <c r="H75" s="108" t="s">
        <v>109</v>
      </c>
      <c r="I75" s="108" t="s">
        <v>109</v>
      </c>
      <c r="J75" s="108" t="s">
        <v>109</v>
      </c>
      <c r="K75" s="108" t="s">
        <v>109</v>
      </c>
      <c r="L75" s="108" t="s">
        <v>109</v>
      </c>
      <c r="M75" s="108" t="s">
        <v>109</v>
      </c>
      <c r="N75" s="108" t="s">
        <v>109</v>
      </c>
      <c r="O75" s="108" t="s">
        <v>109</v>
      </c>
      <c r="P75" s="108" t="s">
        <v>109</v>
      </c>
      <c r="Q75" s="108" t="s">
        <v>109</v>
      </c>
      <c r="R75" s="108" t="s">
        <v>109</v>
      </c>
      <c r="S75" s="108" t="s">
        <v>109</v>
      </c>
      <c r="T75" s="108" t="s">
        <v>109</v>
      </c>
      <c r="U75" s="108" t="s">
        <v>109</v>
      </c>
      <c r="V75" s="108" t="s">
        <v>109</v>
      </c>
      <c r="W75" s="108" t="s">
        <v>109</v>
      </c>
      <c r="X75" s="108" t="s">
        <v>109</v>
      </c>
      <c r="Y75" s="108" t="s">
        <v>109</v>
      </c>
      <c r="Z75" s="108" t="s">
        <v>109</v>
      </c>
      <c r="AA75" s="108" t="s">
        <v>109</v>
      </c>
      <c r="AB75" s="108" t="s">
        <v>109</v>
      </c>
      <c r="AC75" s="108" t="s">
        <v>109</v>
      </c>
      <c r="AD75" s="108" t="s">
        <v>109</v>
      </c>
      <c r="AE75" s="108" t="s">
        <v>109</v>
      </c>
      <c r="AF75" s="108" t="s">
        <v>109</v>
      </c>
      <c r="AG75" s="108" t="s">
        <v>109</v>
      </c>
      <c r="AH75" s="108" t="s">
        <v>109</v>
      </c>
      <c r="AI75" s="108" t="s">
        <v>109</v>
      </c>
      <c r="AJ75" s="108" t="s">
        <v>109</v>
      </c>
      <c r="AK75" s="108" t="s">
        <v>109</v>
      </c>
      <c r="AL75" s="108" t="s">
        <v>109</v>
      </c>
      <c r="AM75" s="108" t="s">
        <v>109</v>
      </c>
      <c r="AN75" s="108" t="s">
        <v>109</v>
      </c>
      <c r="AO75" s="108" t="s">
        <v>109</v>
      </c>
    </row>
    <row r="76" ht="31.5" hidden="1">
      <c r="A76" s="63" t="s">
        <v>286</v>
      </c>
      <c r="B76" s="72" t="s">
        <v>287</v>
      </c>
      <c r="C76" s="109" t="s">
        <v>108</v>
      </c>
      <c r="D76" s="89" t="s">
        <v>109</v>
      </c>
      <c r="E76" s="89" t="s">
        <v>109</v>
      </c>
      <c r="F76" s="89" t="s">
        <v>109</v>
      </c>
      <c r="G76" s="89" t="s">
        <v>109</v>
      </c>
      <c r="H76" s="108" t="s">
        <v>109</v>
      </c>
      <c r="I76" s="108" t="s">
        <v>109</v>
      </c>
      <c r="J76" s="108" t="s">
        <v>109</v>
      </c>
      <c r="K76" s="108" t="s">
        <v>109</v>
      </c>
      <c r="L76" s="108" t="s">
        <v>109</v>
      </c>
      <c r="M76" s="108" t="s">
        <v>109</v>
      </c>
      <c r="N76" s="108" t="s">
        <v>109</v>
      </c>
      <c r="O76" s="108" t="s">
        <v>109</v>
      </c>
      <c r="P76" s="108" t="s">
        <v>109</v>
      </c>
      <c r="Q76" s="108" t="s">
        <v>109</v>
      </c>
      <c r="R76" s="108" t="s">
        <v>109</v>
      </c>
      <c r="S76" s="108" t="s">
        <v>109</v>
      </c>
      <c r="T76" s="108" t="s">
        <v>109</v>
      </c>
      <c r="U76" s="108" t="s">
        <v>109</v>
      </c>
      <c r="V76" s="108" t="s">
        <v>109</v>
      </c>
      <c r="W76" s="108" t="s">
        <v>109</v>
      </c>
      <c r="X76" s="108" t="s">
        <v>109</v>
      </c>
      <c r="Y76" s="108" t="s">
        <v>109</v>
      </c>
      <c r="Z76" s="108" t="s">
        <v>109</v>
      </c>
      <c r="AA76" s="108" t="s">
        <v>109</v>
      </c>
      <c r="AB76" s="108" t="s">
        <v>109</v>
      </c>
      <c r="AC76" s="108" t="s">
        <v>109</v>
      </c>
      <c r="AD76" s="108" t="s">
        <v>109</v>
      </c>
      <c r="AE76" s="108" t="s">
        <v>109</v>
      </c>
      <c r="AF76" s="108" t="s">
        <v>109</v>
      </c>
      <c r="AG76" s="108" t="s">
        <v>109</v>
      </c>
      <c r="AH76" s="108" t="s">
        <v>109</v>
      </c>
      <c r="AI76" s="108" t="s">
        <v>109</v>
      </c>
      <c r="AJ76" s="108" t="s">
        <v>109</v>
      </c>
      <c r="AK76" s="108" t="s">
        <v>109</v>
      </c>
      <c r="AL76" s="108" t="s">
        <v>109</v>
      </c>
      <c r="AM76" s="108" t="s">
        <v>109</v>
      </c>
      <c r="AN76" s="108" t="s">
        <v>109</v>
      </c>
      <c r="AO76" s="108" t="s">
        <v>109</v>
      </c>
    </row>
    <row r="77" s="25" customFormat="1" ht="31.5">
      <c r="A77" s="56" t="s">
        <v>206</v>
      </c>
      <c r="B77" s="57" t="s">
        <v>207</v>
      </c>
      <c r="C77" s="102" t="s">
        <v>108</v>
      </c>
      <c r="D77" s="103" t="s">
        <v>109</v>
      </c>
      <c r="E77" s="103" t="s">
        <v>109</v>
      </c>
      <c r="F77" s="103" t="s">
        <v>109</v>
      </c>
      <c r="G77" s="103" t="s">
        <v>109</v>
      </c>
      <c r="H77" s="104">
        <f>H80</f>
        <v>2.337475</v>
      </c>
      <c r="I77" s="104">
        <f>I80+I82+I78</f>
        <v>7.5066880000000005</v>
      </c>
      <c r="J77" s="104" t="s">
        <v>109</v>
      </c>
      <c r="K77" s="104">
        <f>K80</f>
        <v>2.337475</v>
      </c>
      <c r="L77" s="104" t="s">
        <v>109</v>
      </c>
      <c r="M77" s="104" t="s">
        <v>109</v>
      </c>
      <c r="N77" s="104" t="s">
        <v>109</v>
      </c>
      <c r="O77" s="104">
        <f>O80</f>
        <v>2.337475</v>
      </c>
      <c r="P77" s="104">
        <f>P80+P82+P78</f>
        <v>7.5066880000000005</v>
      </c>
      <c r="Q77" s="104" t="str">
        <f>Q80</f>
        <v>н/д</v>
      </c>
      <c r="R77" s="104" t="str">
        <f>R80</f>
        <v>н/д</v>
      </c>
      <c r="S77" s="104" t="str">
        <f>S80</f>
        <v>н/д</v>
      </c>
      <c r="T77" s="104">
        <f>T80+T82+T78</f>
        <v>7.5066880000000005</v>
      </c>
      <c r="U77" s="104" t="s">
        <v>109</v>
      </c>
      <c r="V77" s="104" t="s">
        <v>109</v>
      </c>
      <c r="W77" s="104">
        <f>W80</f>
        <v>2.337475</v>
      </c>
      <c r="X77" s="104">
        <f>X80</f>
        <v>2.337475</v>
      </c>
      <c r="Y77" s="104">
        <f>Y80+Y82+Y78</f>
        <v>7.5066880000000005</v>
      </c>
      <c r="Z77" s="104">
        <f>Z80+Z82+Z78</f>
        <v>7.5066880000000005</v>
      </c>
      <c r="AA77" s="104" t="s">
        <v>109</v>
      </c>
      <c r="AB77" s="104" t="s">
        <v>109</v>
      </c>
      <c r="AC77" s="104" t="s">
        <v>109</v>
      </c>
      <c r="AD77" s="104" t="s">
        <v>109</v>
      </c>
      <c r="AE77" s="104" t="s">
        <v>109</v>
      </c>
      <c r="AF77" s="104" t="s">
        <v>109</v>
      </c>
      <c r="AG77" s="104" t="s">
        <v>109</v>
      </c>
      <c r="AH77" s="104" t="s">
        <v>109</v>
      </c>
      <c r="AI77" s="104">
        <f>AI80</f>
        <v>2.337475</v>
      </c>
      <c r="AJ77" s="104">
        <f>AJ80</f>
        <v>2.337475</v>
      </c>
      <c r="AK77" s="104" t="s">
        <v>109</v>
      </c>
      <c r="AL77" s="104">
        <f>AL82+AL78</f>
        <v>5.1692130000000009</v>
      </c>
      <c r="AM77" s="104">
        <f>AM80</f>
        <v>2.337475</v>
      </c>
      <c r="AN77" s="104">
        <f>AN80+AN82+AN78</f>
        <v>7.5066880000000005</v>
      </c>
      <c r="AO77" s="104" t="s">
        <v>109</v>
      </c>
    </row>
    <row r="78" s="25" customFormat="1" ht="31.5">
      <c r="A78" s="33" t="s">
        <v>208</v>
      </c>
      <c r="B78" s="34" t="s">
        <v>209</v>
      </c>
      <c r="C78" s="83" t="s">
        <v>108</v>
      </c>
      <c r="D78" s="100" t="s">
        <v>109</v>
      </c>
      <c r="E78" s="100" t="s">
        <v>109</v>
      </c>
      <c r="F78" s="100" t="s">
        <v>109</v>
      </c>
      <c r="G78" s="100" t="s">
        <v>109</v>
      </c>
      <c r="H78" s="101" t="s">
        <v>109</v>
      </c>
      <c r="I78" s="101">
        <f>I79</f>
        <v>4.8442130000000008</v>
      </c>
      <c r="J78" s="101" t="s">
        <v>109</v>
      </c>
      <c r="K78" s="101" t="s">
        <v>109</v>
      </c>
      <c r="L78" s="101" t="s">
        <v>109</v>
      </c>
      <c r="M78" s="101" t="s">
        <v>109</v>
      </c>
      <c r="N78" s="101" t="s">
        <v>109</v>
      </c>
      <c r="O78" s="101" t="s">
        <v>109</v>
      </c>
      <c r="P78" s="101">
        <f>P79</f>
        <v>4.8442130000000008</v>
      </c>
      <c r="Q78" s="101" t="s">
        <v>109</v>
      </c>
      <c r="R78" s="101" t="s">
        <v>109</v>
      </c>
      <c r="S78" s="101" t="s">
        <v>109</v>
      </c>
      <c r="T78" s="101">
        <f>T79</f>
        <v>4.8442130000000008</v>
      </c>
      <c r="U78" s="101" t="s">
        <v>109</v>
      </c>
      <c r="V78" s="101" t="s">
        <v>109</v>
      </c>
      <c r="W78" s="101" t="s">
        <v>109</v>
      </c>
      <c r="X78" s="101" t="s">
        <v>109</v>
      </c>
      <c r="Y78" s="101">
        <f>Y79</f>
        <v>4.8442130000000008</v>
      </c>
      <c r="Z78" s="101">
        <f>Z79</f>
        <v>4.8442130000000008</v>
      </c>
      <c r="AA78" s="101" t="s">
        <v>109</v>
      </c>
      <c r="AB78" s="101" t="s">
        <v>109</v>
      </c>
      <c r="AC78" s="101" t="s">
        <v>109</v>
      </c>
      <c r="AD78" s="101" t="s">
        <v>109</v>
      </c>
      <c r="AE78" s="101" t="s">
        <v>109</v>
      </c>
      <c r="AF78" s="101" t="s">
        <v>109</v>
      </c>
      <c r="AG78" s="101" t="s">
        <v>109</v>
      </c>
      <c r="AH78" s="101" t="s">
        <v>109</v>
      </c>
      <c r="AI78" s="101" t="s">
        <v>109</v>
      </c>
      <c r="AJ78" s="101" t="s">
        <v>109</v>
      </c>
      <c r="AK78" s="101" t="s">
        <v>109</v>
      </c>
      <c r="AL78" s="101">
        <f>AL79</f>
        <v>4.8442130000000008</v>
      </c>
      <c r="AM78" s="101" t="s">
        <v>109</v>
      </c>
      <c r="AN78" s="101">
        <f>AN79</f>
        <v>4.8442130000000008</v>
      </c>
      <c r="AO78" s="101" t="s">
        <v>109</v>
      </c>
    </row>
    <row r="79" ht="47.25">
      <c r="A79" s="63" t="s">
        <v>208</v>
      </c>
      <c r="B79" s="65" t="s">
        <v>210</v>
      </c>
      <c r="C79" s="109" t="s">
        <v>211</v>
      </c>
      <c r="D79" s="106" t="s">
        <v>109</v>
      </c>
      <c r="E79" s="107">
        <v>2025</v>
      </c>
      <c r="F79" s="107" t="s">
        <v>109</v>
      </c>
      <c r="G79" s="107" t="s">
        <v>109</v>
      </c>
      <c r="H79" s="108" t="s">
        <v>109</v>
      </c>
      <c r="I79" s="108">
        <v>4.8442130000000008</v>
      </c>
      <c r="J79" s="108" t="s">
        <v>109</v>
      </c>
      <c r="K79" s="108" t="s">
        <v>109</v>
      </c>
      <c r="L79" s="108" t="s">
        <v>109</v>
      </c>
      <c r="M79" s="108" t="s">
        <v>109</v>
      </c>
      <c r="N79" s="108" t="s">
        <v>109</v>
      </c>
      <c r="O79" s="108" t="s">
        <v>109</v>
      </c>
      <c r="P79" s="108">
        <v>4.8442130000000008</v>
      </c>
      <c r="Q79" s="108" t="s">
        <v>109</v>
      </c>
      <c r="R79" s="108" t="s">
        <v>109</v>
      </c>
      <c r="S79" s="108" t="s">
        <v>109</v>
      </c>
      <c r="T79" s="108">
        <v>4.8442130000000008</v>
      </c>
      <c r="U79" s="108" t="s">
        <v>109</v>
      </c>
      <c r="V79" s="108" t="s">
        <v>109</v>
      </c>
      <c r="W79" s="108" t="s">
        <v>109</v>
      </c>
      <c r="X79" s="108" t="s">
        <v>109</v>
      </c>
      <c r="Y79" s="108">
        <v>4.8442130000000008</v>
      </c>
      <c r="Z79" s="108">
        <v>4.8442130000000008</v>
      </c>
      <c r="AA79" s="108" t="s">
        <v>109</v>
      </c>
      <c r="AB79" s="108" t="s">
        <v>109</v>
      </c>
      <c r="AC79" s="108" t="s">
        <v>109</v>
      </c>
      <c r="AD79" s="108" t="s">
        <v>109</v>
      </c>
      <c r="AE79" s="108" t="s">
        <v>109</v>
      </c>
      <c r="AF79" s="108" t="s">
        <v>109</v>
      </c>
      <c r="AG79" s="108" t="s">
        <v>109</v>
      </c>
      <c r="AH79" s="108" t="s">
        <v>109</v>
      </c>
      <c r="AI79" s="108" t="s">
        <v>109</v>
      </c>
      <c r="AJ79" s="108" t="s">
        <v>109</v>
      </c>
      <c r="AK79" s="108" t="s">
        <v>109</v>
      </c>
      <c r="AL79" s="108">
        <v>4.8442130000000008</v>
      </c>
      <c r="AM79" s="108" t="s">
        <v>109</v>
      </c>
      <c r="AN79" s="108">
        <v>4.8442130000000008</v>
      </c>
      <c r="AO79" s="108" t="s">
        <v>109</v>
      </c>
    </row>
    <row r="80" s="25" customFormat="1" ht="31.5">
      <c r="A80" s="33" t="s">
        <v>212</v>
      </c>
      <c r="B80" s="34" t="s">
        <v>213</v>
      </c>
      <c r="C80" s="83" t="s">
        <v>108</v>
      </c>
      <c r="D80" s="100" t="s">
        <v>109</v>
      </c>
      <c r="E80" s="100" t="s">
        <v>109</v>
      </c>
      <c r="F80" s="100" t="s">
        <v>109</v>
      </c>
      <c r="G80" s="100" t="s">
        <v>109</v>
      </c>
      <c r="H80" s="101">
        <f>H81</f>
        <v>2.337475</v>
      </c>
      <c r="I80" s="101">
        <f>I81</f>
        <v>2.337475</v>
      </c>
      <c r="J80" s="101" t="s">
        <v>109</v>
      </c>
      <c r="K80" s="101">
        <f>K81</f>
        <v>2.337475</v>
      </c>
      <c r="L80" s="101" t="s">
        <v>109</v>
      </c>
      <c r="M80" s="101" t="s">
        <v>109</v>
      </c>
      <c r="N80" s="101" t="s">
        <v>109</v>
      </c>
      <c r="O80" s="101">
        <f t="shared" ref="O80:T80" si="10">O81</f>
        <v>2.337475</v>
      </c>
      <c r="P80" s="101">
        <f t="shared" si="10"/>
        <v>2.337475</v>
      </c>
      <c r="Q80" s="101" t="str">
        <f t="shared" si="10"/>
        <v>н/д</v>
      </c>
      <c r="R80" s="101" t="str">
        <f t="shared" si="10"/>
        <v>н/д</v>
      </c>
      <c r="S80" s="101" t="str">
        <f t="shared" si="10"/>
        <v>н/д</v>
      </c>
      <c r="T80" s="101">
        <f t="shared" si="10"/>
        <v>2.337475</v>
      </c>
      <c r="U80" s="101" t="s">
        <v>109</v>
      </c>
      <c r="V80" s="101" t="s">
        <v>109</v>
      </c>
      <c r="W80" s="101">
        <f>SUM(W81)</f>
        <v>2.337475</v>
      </c>
      <c r="X80" s="101">
        <f>SUM(X81)</f>
        <v>2.337475</v>
      </c>
      <c r="Y80" s="101">
        <f>Y81</f>
        <v>2.337475</v>
      </c>
      <c r="Z80" s="101">
        <f>Z81</f>
        <v>2.337475</v>
      </c>
      <c r="AA80" s="101" t="s">
        <v>109</v>
      </c>
      <c r="AB80" s="101" t="s">
        <v>109</v>
      </c>
      <c r="AC80" s="101" t="s">
        <v>109</v>
      </c>
      <c r="AD80" s="101" t="s">
        <v>109</v>
      </c>
      <c r="AE80" s="101" t="s">
        <v>109</v>
      </c>
      <c r="AF80" s="101" t="s">
        <v>109</v>
      </c>
      <c r="AG80" s="101" t="s">
        <v>109</v>
      </c>
      <c r="AH80" s="101" t="s">
        <v>109</v>
      </c>
      <c r="AI80" s="101">
        <f>AI81</f>
        <v>2.337475</v>
      </c>
      <c r="AJ80" s="101">
        <f>AJ81</f>
        <v>2.337475</v>
      </c>
      <c r="AK80" s="101" t="s">
        <v>109</v>
      </c>
      <c r="AL80" s="101" t="str">
        <f>AL81</f>
        <v>н/д</v>
      </c>
      <c r="AM80" s="101">
        <f>AM81</f>
        <v>2.337475</v>
      </c>
      <c r="AN80" s="101">
        <f>AN81</f>
        <v>2.337475</v>
      </c>
      <c r="AO80" s="101" t="s">
        <v>109</v>
      </c>
    </row>
    <row r="81">
      <c r="A81" s="63" t="s">
        <v>212</v>
      </c>
      <c r="B81" s="72" t="s">
        <v>414</v>
      </c>
      <c r="C81" s="109" t="s">
        <v>1398</v>
      </c>
      <c r="D81" s="106" t="s">
        <v>109</v>
      </c>
      <c r="E81" s="107">
        <v>2024</v>
      </c>
      <c r="F81" s="107" t="s">
        <v>109</v>
      </c>
      <c r="G81" s="107">
        <v>2024</v>
      </c>
      <c r="H81" s="108">
        <v>2.337475</v>
      </c>
      <c r="I81" s="108">
        <v>2.337475</v>
      </c>
      <c r="J81" s="108" t="s">
        <v>109</v>
      </c>
      <c r="K81" s="108">
        <v>2.337475</v>
      </c>
      <c r="L81" s="108" t="s">
        <v>109</v>
      </c>
      <c r="M81" s="108" t="s">
        <v>109</v>
      </c>
      <c r="N81" s="108" t="s">
        <v>109</v>
      </c>
      <c r="O81" s="108">
        <v>2.337475</v>
      </c>
      <c r="P81" s="108">
        <v>2.337475</v>
      </c>
      <c r="Q81" s="108" t="s">
        <v>109</v>
      </c>
      <c r="R81" s="108" t="s">
        <v>109</v>
      </c>
      <c r="S81" s="108" t="s">
        <v>109</v>
      </c>
      <c r="T81" s="108">
        <v>2.337475</v>
      </c>
      <c r="U81" s="108" t="s">
        <v>109</v>
      </c>
      <c r="V81" s="108" t="s">
        <v>109</v>
      </c>
      <c r="W81" s="108">
        <v>2.337475</v>
      </c>
      <c r="X81" s="108">
        <v>2.337475</v>
      </c>
      <c r="Y81" s="108">
        <v>2.337475</v>
      </c>
      <c r="Z81" s="108">
        <v>2.337475</v>
      </c>
      <c r="AA81" s="108" t="s">
        <v>109</v>
      </c>
      <c r="AB81" s="108" t="s">
        <v>109</v>
      </c>
      <c r="AC81" s="108" t="s">
        <v>109</v>
      </c>
      <c r="AD81" s="108" t="s">
        <v>109</v>
      </c>
      <c r="AE81" s="108" t="s">
        <v>109</v>
      </c>
      <c r="AF81" s="108" t="s">
        <v>109</v>
      </c>
      <c r="AG81" s="108" t="s">
        <v>109</v>
      </c>
      <c r="AH81" s="108" t="s">
        <v>109</v>
      </c>
      <c r="AI81" s="108">
        <v>2.337475</v>
      </c>
      <c r="AJ81" s="108">
        <v>2.337475</v>
      </c>
      <c r="AK81" s="108" t="s">
        <v>109</v>
      </c>
      <c r="AL81" s="108" t="s">
        <v>109</v>
      </c>
      <c r="AM81" s="108">
        <v>2.337475</v>
      </c>
      <c r="AN81" s="108">
        <v>2.337475</v>
      </c>
      <c r="AO81" s="108" t="s">
        <v>109</v>
      </c>
    </row>
    <row r="82" s="25" customFormat="1" ht="31.5">
      <c r="A82" s="33" t="s">
        <v>214</v>
      </c>
      <c r="B82" s="34" t="s">
        <v>215</v>
      </c>
      <c r="C82" s="83" t="s">
        <v>108</v>
      </c>
      <c r="D82" s="100" t="s">
        <v>109</v>
      </c>
      <c r="E82" s="100" t="s">
        <v>109</v>
      </c>
      <c r="F82" s="100" t="s">
        <v>109</v>
      </c>
      <c r="G82" s="100" t="s">
        <v>109</v>
      </c>
      <c r="H82" s="101" t="s">
        <v>109</v>
      </c>
      <c r="I82" s="101">
        <f>SUM(I83)</f>
        <v>0.32500000000000001</v>
      </c>
      <c r="J82" s="101" t="s">
        <v>109</v>
      </c>
      <c r="K82" s="101" t="s">
        <v>109</v>
      </c>
      <c r="L82" s="101" t="s">
        <v>109</v>
      </c>
      <c r="M82" s="101" t="s">
        <v>109</v>
      </c>
      <c r="N82" s="101" t="s">
        <v>109</v>
      </c>
      <c r="O82" s="101" t="s">
        <v>109</v>
      </c>
      <c r="P82" s="101">
        <f>SUM(P83)</f>
        <v>0.32500000000000001</v>
      </c>
      <c r="Q82" s="101" t="s">
        <v>109</v>
      </c>
      <c r="R82" s="101" t="s">
        <v>109</v>
      </c>
      <c r="S82" s="101" t="s">
        <v>109</v>
      </c>
      <c r="T82" s="101">
        <f>SUM(T83)</f>
        <v>0.32500000000000001</v>
      </c>
      <c r="U82" s="101" t="s">
        <v>109</v>
      </c>
      <c r="V82" s="101" t="s">
        <v>109</v>
      </c>
      <c r="W82" s="101" t="s">
        <v>109</v>
      </c>
      <c r="X82" s="101" t="s">
        <v>109</v>
      </c>
      <c r="Y82" s="101">
        <f>SUM(Y83)</f>
        <v>0.32500000000000001</v>
      </c>
      <c r="Z82" s="101">
        <f>SUM(Z83)</f>
        <v>0.32500000000000001</v>
      </c>
      <c r="AA82" s="101" t="s">
        <v>109</v>
      </c>
      <c r="AB82" s="101" t="s">
        <v>109</v>
      </c>
      <c r="AC82" s="101" t="s">
        <v>109</v>
      </c>
      <c r="AD82" s="101" t="s">
        <v>109</v>
      </c>
      <c r="AE82" s="101" t="s">
        <v>109</v>
      </c>
      <c r="AF82" s="101" t="s">
        <v>109</v>
      </c>
      <c r="AG82" s="101" t="s">
        <v>109</v>
      </c>
      <c r="AH82" s="101" t="s">
        <v>109</v>
      </c>
      <c r="AI82" s="101" t="s">
        <v>109</v>
      </c>
      <c r="AJ82" s="101" t="s">
        <v>109</v>
      </c>
      <c r="AK82" s="101" t="s">
        <v>109</v>
      </c>
      <c r="AL82" s="101">
        <f>SUM(AL83)</f>
        <v>0.32500000000000001</v>
      </c>
      <c r="AM82" s="101" t="s">
        <v>109</v>
      </c>
      <c r="AN82" s="101">
        <f>SUM(AN83)</f>
        <v>0.32500000000000001</v>
      </c>
      <c r="AO82" s="101" t="s">
        <v>109</v>
      </c>
    </row>
    <row r="83" ht="89.25" customHeight="1">
      <c r="A83" s="63" t="s">
        <v>214</v>
      </c>
      <c r="B83" s="72" t="s">
        <v>216</v>
      </c>
      <c r="C83" s="109" t="s">
        <v>217</v>
      </c>
      <c r="D83" s="106" t="s">
        <v>109</v>
      </c>
      <c r="E83" s="107">
        <v>2025</v>
      </c>
      <c r="F83" s="107" t="s">
        <v>109</v>
      </c>
      <c r="G83" s="107">
        <v>2025</v>
      </c>
      <c r="H83" s="108" t="s">
        <v>109</v>
      </c>
      <c r="I83" s="108">
        <v>0.32500000000000001</v>
      </c>
      <c r="J83" s="108" t="s">
        <v>109</v>
      </c>
      <c r="K83" s="108" t="s">
        <v>109</v>
      </c>
      <c r="L83" s="108" t="s">
        <v>109</v>
      </c>
      <c r="M83" s="108" t="s">
        <v>109</v>
      </c>
      <c r="N83" s="108" t="s">
        <v>109</v>
      </c>
      <c r="O83" s="108" t="s">
        <v>109</v>
      </c>
      <c r="P83" s="108">
        <v>0.32500000000000001</v>
      </c>
      <c r="Q83" s="108" t="s">
        <v>109</v>
      </c>
      <c r="R83" s="108" t="s">
        <v>109</v>
      </c>
      <c r="S83" s="108" t="s">
        <v>109</v>
      </c>
      <c r="T83" s="108">
        <v>0.32500000000000001</v>
      </c>
      <c r="U83" s="108" t="s">
        <v>109</v>
      </c>
      <c r="V83" s="108" t="s">
        <v>109</v>
      </c>
      <c r="W83" s="108" t="s">
        <v>109</v>
      </c>
      <c r="X83" s="108" t="s">
        <v>109</v>
      </c>
      <c r="Y83" s="108">
        <v>0.32500000000000001</v>
      </c>
      <c r="Z83" s="108">
        <v>0.32500000000000001</v>
      </c>
      <c r="AA83" s="108" t="s">
        <v>109</v>
      </c>
      <c r="AB83" s="108" t="s">
        <v>109</v>
      </c>
      <c r="AC83" s="108" t="s">
        <v>109</v>
      </c>
      <c r="AD83" s="108" t="s">
        <v>109</v>
      </c>
      <c r="AE83" s="108" t="s">
        <v>109</v>
      </c>
      <c r="AF83" s="108" t="s">
        <v>109</v>
      </c>
      <c r="AG83" s="108" t="s">
        <v>109</v>
      </c>
      <c r="AH83" s="108" t="s">
        <v>109</v>
      </c>
      <c r="AI83" s="108" t="s">
        <v>109</v>
      </c>
      <c r="AJ83" s="108" t="s">
        <v>109</v>
      </c>
      <c r="AK83" s="108" t="s">
        <v>109</v>
      </c>
      <c r="AL83" s="108">
        <v>0.32500000000000001</v>
      </c>
      <c r="AM83" s="108" t="s">
        <v>109</v>
      </c>
      <c r="AN83" s="108">
        <v>0.32500000000000001</v>
      </c>
      <c r="AO83" s="108" t="s">
        <v>109</v>
      </c>
    </row>
    <row r="84" s="25" customFormat="1" ht="31.5" hidden="1">
      <c r="A84" s="33" t="s">
        <v>288</v>
      </c>
      <c r="B84" s="34" t="s">
        <v>289</v>
      </c>
      <c r="C84" s="83" t="s">
        <v>108</v>
      </c>
      <c r="D84" s="100" t="s">
        <v>109</v>
      </c>
      <c r="E84" s="100" t="s">
        <v>109</v>
      </c>
      <c r="F84" s="100" t="s">
        <v>109</v>
      </c>
      <c r="G84" s="100" t="s">
        <v>109</v>
      </c>
      <c r="H84" s="101" t="s">
        <v>109</v>
      </c>
      <c r="I84" s="101" t="s">
        <v>109</v>
      </c>
      <c r="J84" s="101" t="s">
        <v>109</v>
      </c>
      <c r="K84" s="101" t="s">
        <v>109</v>
      </c>
      <c r="L84" s="101" t="s">
        <v>109</v>
      </c>
      <c r="M84" s="101" t="s">
        <v>109</v>
      </c>
      <c r="N84" s="101" t="s">
        <v>109</v>
      </c>
      <c r="O84" s="101" t="s">
        <v>109</v>
      </c>
      <c r="P84" s="101" t="s">
        <v>109</v>
      </c>
      <c r="Q84" s="101" t="s">
        <v>109</v>
      </c>
      <c r="R84" s="101" t="s">
        <v>109</v>
      </c>
      <c r="S84" s="101" t="s">
        <v>109</v>
      </c>
      <c r="T84" s="101" t="s">
        <v>109</v>
      </c>
      <c r="U84" s="101" t="s">
        <v>109</v>
      </c>
      <c r="V84" s="101" t="s">
        <v>109</v>
      </c>
      <c r="W84" s="101" t="s">
        <v>109</v>
      </c>
      <c r="X84" s="101" t="s">
        <v>109</v>
      </c>
      <c r="Y84" s="101" t="s">
        <v>109</v>
      </c>
      <c r="Z84" s="101" t="s">
        <v>109</v>
      </c>
      <c r="AA84" s="101" t="s">
        <v>109</v>
      </c>
      <c r="AB84" s="101" t="s">
        <v>109</v>
      </c>
      <c r="AC84" s="101" t="s">
        <v>109</v>
      </c>
      <c r="AD84" s="101" t="s">
        <v>109</v>
      </c>
      <c r="AE84" s="101" t="s">
        <v>109</v>
      </c>
      <c r="AF84" s="101" t="s">
        <v>109</v>
      </c>
      <c r="AG84" s="101" t="s">
        <v>109</v>
      </c>
      <c r="AH84" s="101" t="s">
        <v>109</v>
      </c>
      <c r="AI84" s="101" t="s">
        <v>109</v>
      </c>
      <c r="AJ84" s="101" t="s">
        <v>109</v>
      </c>
      <c r="AK84" s="101" t="s">
        <v>109</v>
      </c>
      <c r="AL84" s="101" t="s">
        <v>109</v>
      </c>
      <c r="AM84" s="101" t="s">
        <v>109</v>
      </c>
      <c r="AN84" s="101" t="s">
        <v>109</v>
      </c>
      <c r="AO84" s="101" t="s">
        <v>109</v>
      </c>
    </row>
    <row r="85" s="25" customFormat="1" ht="31.5" hidden="1">
      <c r="A85" s="33" t="s">
        <v>290</v>
      </c>
      <c r="B85" s="34" t="s">
        <v>291</v>
      </c>
      <c r="C85" s="83" t="s">
        <v>108</v>
      </c>
      <c r="D85" s="100" t="s">
        <v>109</v>
      </c>
      <c r="E85" s="100" t="s">
        <v>109</v>
      </c>
      <c r="F85" s="100" t="s">
        <v>109</v>
      </c>
      <c r="G85" s="100" t="s">
        <v>109</v>
      </c>
      <c r="H85" s="101" t="s">
        <v>109</v>
      </c>
      <c r="I85" s="101" t="s">
        <v>109</v>
      </c>
      <c r="J85" s="101" t="s">
        <v>109</v>
      </c>
      <c r="K85" s="101" t="s">
        <v>109</v>
      </c>
      <c r="L85" s="101" t="s">
        <v>109</v>
      </c>
      <c r="M85" s="101" t="s">
        <v>109</v>
      </c>
      <c r="N85" s="101" t="s">
        <v>109</v>
      </c>
      <c r="O85" s="101" t="s">
        <v>109</v>
      </c>
      <c r="P85" s="101" t="s">
        <v>109</v>
      </c>
      <c r="Q85" s="101" t="s">
        <v>109</v>
      </c>
      <c r="R85" s="101" t="s">
        <v>109</v>
      </c>
      <c r="S85" s="101" t="s">
        <v>109</v>
      </c>
      <c r="T85" s="101" t="s">
        <v>109</v>
      </c>
      <c r="U85" s="101" t="s">
        <v>109</v>
      </c>
      <c r="V85" s="101" t="s">
        <v>109</v>
      </c>
      <c r="W85" s="101" t="s">
        <v>109</v>
      </c>
      <c r="X85" s="101" t="s">
        <v>109</v>
      </c>
      <c r="Y85" s="101" t="s">
        <v>109</v>
      </c>
      <c r="Z85" s="101" t="s">
        <v>109</v>
      </c>
      <c r="AA85" s="101" t="s">
        <v>109</v>
      </c>
      <c r="AB85" s="101" t="s">
        <v>109</v>
      </c>
      <c r="AC85" s="101" t="s">
        <v>109</v>
      </c>
      <c r="AD85" s="101" t="s">
        <v>109</v>
      </c>
      <c r="AE85" s="101" t="s">
        <v>109</v>
      </c>
      <c r="AF85" s="101" t="s">
        <v>109</v>
      </c>
      <c r="AG85" s="101" t="s">
        <v>109</v>
      </c>
      <c r="AH85" s="101" t="s">
        <v>109</v>
      </c>
      <c r="AI85" s="101" t="s">
        <v>109</v>
      </c>
      <c r="AJ85" s="101" t="s">
        <v>109</v>
      </c>
      <c r="AK85" s="101" t="s">
        <v>109</v>
      </c>
      <c r="AL85" s="101" t="s">
        <v>109</v>
      </c>
      <c r="AM85" s="101" t="s">
        <v>109</v>
      </c>
      <c r="AN85" s="101" t="s">
        <v>109</v>
      </c>
      <c r="AO85" s="101" t="s">
        <v>109</v>
      </c>
    </row>
    <row r="86" s="25" customFormat="1" ht="31.5" hidden="1">
      <c r="A86" s="33" t="s">
        <v>292</v>
      </c>
      <c r="B86" s="34" t="s">
        <v>293</v>
      </c>
      <c r="C86" s="83" t="s">
        <v>108</v>
      </c>
      <c r="D86" s="100" t="s">
        <v>109</v>
      </c>
      <c r="E86" s="100" t="s">
        <v>109</v>
      </c>
      <c r="F86" s="100" t="s">
        <v>109</v>
      </c>
      <c r="G86" s="100" t="s">
        <v>109</v>
      </c>
      <c r="H86" s="101" t="s">
        <v>109</v>
      </c>
      <c r="I86" s="101" t="s">
        <v>109</v>
      </c>
      <c r="J86" s="101" t="s">
        <v>109</v>
      </c>
      <c r="K86" s="101" t="s">
        <v>109</v>
      </c>
      <c r="L86" s="101" t="s">
        <v>109</v>
      </c>
      <c r="M86" s="101" t="s">
        <v>109</v>
      </c>
      <c r="N86" s="101" t="s">
        <v>109</v>
      </c>
      <c r="O86" s="101" t="s">
        <v>109</v>
      </c>
      <c r="P86" s="101" t="s">
        <v>109</v>
      </c>
      <c r="Q86" s="101" t="s">
        <v>109</v>
      </c>
      <c r="R86" s="101" t="s">
        <v>109</v>
      </c>
      <c r="S86" s="101" t="s">
        <v>109</v>
      </c>
      <c r="T86" s="101" t="s">
        <v>109</v>
      </c>
      <c r="U86" s="101" t="s">
        <v>109</v>
      </c>
      <c r="V86" s="101" t="s">
        <v>109</v>
      </c>
      <c r="W86" s="101" t="s">
        <v>109</v>
      </c>
      <c r="X86" s="101" t="s">
        <v>109</v>
      </c>
      <c r="Y86" s="101" t="s">
        <v>109</v>
      </c>
      <c r="Z86" s="101" t="s">
        <v>109</v>
      </c>
      <c r="AA86" s="101" t="s">
        <v>109</v>
      </c>
      <c r="AB86" s="101" t="s">
        <v>109</v>
      </c>
      <c r="AC86" s="101" t="s">
        <v>109</v>
      </c>
      <c r="AD86" s="101" t="s">
        <v>109</v>
      </c>
      <c r="AE86" s="101" t="s">
        <v>109</v>
      </c>
      <c r="AF86" s="101" t="s">
        <v>109</v>
      </c>
      <c r="AG86" s="101" t="s">
        <v>109</v>
      </c>
      <c r="AH86" s="101" t="s">
        <v>109</v>
      </c>
      <c r="AI86" s="101" t="s">
        <v>109</v>
      </c>
      <c r="AJ86" s="101" t="s">
        <v>109</v>
      </c>
      <c r="AK86" s="101" t="s">
        <v>109</v>
      </c>
      <c r="AL86" s="101" t="s">
        <v>109</v>
      </c>
      <c r="AM86" s="101" t="s">
        <v>109</v>
      </c>
      <c r="AN86" s="101" t="s">
        <v>109</v>
      </c>
      <c r="AO86" s="101" t="s">
        <v>109</v>
      </c>
    </row>
    <row r="87" ht="31.5" hidden="1">
      <c r="A87" s="63" t="s">
        <v>294</v>
      </c>
      <c r="B87" s="72" t="s">
        <v>295</v>
      </c>
      <c r="C87" s="109" t="s">
        <v>108</v>
      </c>
      <c r="D87" s="89" t="s">
        <v>109</v>
      </c>
      <c r="E87" s="89" t="s">
        <v>109</v>
      </c>
      <c r="F87" s="89" t="s">
        <v>109</v>
      </c>
      <c r="G87" s="89" t="s">
        <v>109</v>
      </c>
      <c r="H87" s="108" t="s">
        <v>109</v>
      </c>
      <c r="I87" s="108" t="s">
        <v>109</v>
      </c>
      <c r="J87" s="108" t="s">
        <v>109</v>
      </c>
      <c r="K87" s="108" t="s">
        <v>109</v>
      </c>
      <c r="L87" s="108" t="s">
        <v>109</v>
      </c>
      <c r="M87" s="108" t="s">
        <v>109</v>
      </c>
      <c r="N87" s="108" t="s">
        <v>109</v>
      </c>
      <c r="O87" s="108" t="s">
        <v>109</v>
      </c>
      <c r="P87" s="108" t="s">
        <v>109</v>
      </c>
      <c r="Q87" s="108" t="s">
        <v>109</v>
      </c>
      <c r="R87" s="108" t="s">
        <v>109</v>
      </c>
      <c r="S87" s="108" t="s">
        <v>109</v>
      </c>
      <c r="T87" s="108" t="s">
        <v>109</v>
      </c>
      <c r="U87" s="108" t="s">
        <v>109</v>
      </c>
      <c r="V87" s="108" t="s">
        <v>109</v>
      </c>
      <c r="W87" s="108" t="s">
        <v>109</v>
      </c>
      <c r="X87" s="108" t="s">
        <v>109</v>
      </c>
      <c r="Y87" s="108" t="s">
        <v>109</v>
      </c>
      <c r="Z87" s="108" t="s">
        <v>109</v>
      </c>
      <c r="AA87" s="108" t="s">
        <v>109</v>
      </c>
      <c r="AB87" s="108" t="s">
        <v>109</v>
      </c>
      <c r="AC87" s="108" t="s">
        <v>109</v>
      </c>
      <c r="AD87" s="108" t="s">
        <v>109</v>
      </c>
      <c r="AE87" s="108" t="s">
        <v>109</v>
      </c>
      <c r="AF87" s="108" t="s">
        <v>109</v>
      </c>
      <c r="AG87" s="108" t="s">
        <v>109</v>
      </c>
      <c r="AH87" s="108" t="s">
        <v>109</v>
      </c>
      <c r="AI87" s="108" t="s">
        <v>109</v>
      </c>
      <c r="AJ87" s="108" t="s">
        <v>109</v>
      </c>
      <c r="AK87" s="108" t="s">
        <v>109</v>
      </c>
      <c r="AL87" s="108" t="s">
        <v>109</v>
      </c>
      <c r="AM87" s="108" t="s">
        <v>109</v>
      </c>
      <c r="AN87" s="108" t="s">
        <v>109</v>
      </c>
      <c r="AO87" s="108" t="s">
        <v>109</v>
      </c>
    </row>
    <row r="88" ht="31.5" hidden="1">
      <c r="A88" s="63" t="s">
        <v>296</v>
      </c>
      <c r="B88" s="72" t="s">
        <v>297</v>
      </c>
      <c r="C88" s="109" t="s">
        <v>108</v>
      </c>
      <c r="D88" s="89" t="s">
        <v>109</v>
      </c>
      <c r="E88" s="89" t="s">
        <v>109</v>
      </c>
      <c r="F88" s="89" t="s">
        <v>109</v>
      </c>
      <c r="G88" s="89" t="s">
        <v>109</v>
      </c>
      <c r="H88" s="108" t="s">
        <v>109</v>
      </c>
      <c r="I88" s="108" t="s">
        <v>109</v>
      </c>
      <c r="J88" s="108" t="s">
        <v>109</v>
      </c>
      <c r="K88" s="108" t="s">
        <v>109</v>
      </c>
      <c r="L88" s="108" t="s">
        <v>109</v>
      </c>
      <c r="M88" s="108" t="s">
        <v>109</v>
      </c>
      <c r="N88" s="108" t="s">
        <v>109</v>
      </c>
      <c r="O88" s="108" t="s">
        <v>109</v>
      </c>
      <c r="P88" s="108" t="s">
        <v>109</v>
      </c>
      <c r="Q88" s="108" t="s">
        <v>109</v>
      </c>
      <c r="R88" s="108" t="s">
        <v>109</v>
      </c>
      <c r="S88" s="108" t="s">
        <v>109</v>
      </c>
      <c r="T88" s="108" t="s">
        <v>109</v>
      </c>
      <c r="U88" s="108" t="s">
        <v>109</v>
      </c>
      <c r="V88" s="108" t="s">
        <v>109</v>
      </c>
      <c r="W88" s="108" t="s">
        <v>109</v>
      </c>
      <c r="X88" s="108" t="s">
        <v>109</v>
      </c>
      <c r="Y88" s="108" t="s">
        <v>109</v>
      </c>
      <c r="Z88" s="108" t="s">
        <v>109</v>
      </c>
      <c r="AA88" s="108" t="s">
        <v>109</v>
      </c>
      <c r="AB88" s="108" t="s">
        <v>109</v>
      </c>
      <c r="AC88" s="108" t="s">
        <v>109</v>
      </c>
      <c r="AD88" s="108" t="s">
        <v>109</v>
      </c>
      <c r="AE88" s="108" t="s">
        <v>109</v>
      </c>
      <c r="AF88" s="108" t="s">
        <v>109</v>
      </c>
      <c r="AG88" s="108" t="s">
        <v>109</v>
      </c>
      <c r="AH88" s="108" t="s">
        <v>109</v>
      </c>
      <c r="AI88" s="108" t="s">
        <v>109</v>
      </c>
      <c r="AJ88" s="108" t="s">
        <v>109</v>
      </c>
      <c r="AK88" s="108" t="s">
        <v>109</v>
      </c>
      <c r="AL88" s="108" t="s">
        <v>109</v>
      </c>
      <c r="AM88" s="108" t="s">
        <v>109</v>
      </c>
      <c r="AN88" s="108" t="s">
        <v>109</v>
      </c>
      <c r="AO88" s="108" t="s">
        <v>109</v>
      </c>
    </row>
    <row r="89" ht="31.5" hidden="1">
      <c r="A89" s="63" t="s">
        <v>298</v>
      </c>
      <c r="B89" s="72" t="s">
        <v>299</v>
      </c>
      <c r="C89" s="109" t="s">
        <v>108</v>
      </c>
      <c r="D89" s="89" t="s">
        <v>109</v>
      </c>
      <c r="E89" s="89" t="s">
        <v>109</v>
      </c>
      <c r="F89" s="89" t="s">
        <v>109</v>
      </c>
      <c r="G89" s="89" t="s">
        <v>109</v>
      </c>
      <c r="H89" s="108" t="s">
        <v>109</v>
      </c>
      <c r="I89" s="108" t="s">
        <v>109</v>
      </c>
      <c r="J89" s="108" t="s">
        <v>109</v>
      </c>
      <c r="K89" s="108" t="s">
        <v>109</v>
      </c>
      <c r="L89" s="108" t="s">
        <v>109</v>
      </c>
      <c r="M89" s="108" t="s">
        <v>109</v>
      </c>
      <c r="N89" s="108" t="s">
        <v>109</v>
      </c>
      <c r="O89" s="108" t="s">
        <v>109</v>
      </c>
      <c r="P89" s="108" t="s">
        <v>109</v>
      </c>
      <c r="Q89" s="108" t="s">
        <v>109</v>
      </c>
      <c r="R89" s="108" t="s">
        <v>109</v>
      </c>
      <c r="S89" s="108" t="s">
        <v>109</v>
      </c>
      <c r="T89" s="108" t="s">
        <v>109</v>
      </c>
      <c r="U89" s="108" t="s">
        <v>109</v>
      </c>
      <c r="V89" s="108" t="s">
        <v>109</v>
      </c>
      <c r="W89" s="108" t="s">
        <v>109</v>
      </c>
      <c r="X89" s="108" t="s">
        <v>109</v>
      </c>
      <c r="Y89" s="108" t="s">
        <v>109</v>
      </c>
      <c r="Z89" s="108" t="s">
        <v>109</v>
      </c>
      <c r="AA89" s="108" t="s">
        <v>109</v>
      </c>
      <c r="AB89" s="108" t="s">
        <v>109</v>
      </c>
      <c r="AC89" s="108" t="s">
        <v>109</v>
      </c>
      <c r="AD89" s="108" t="s">
        <v>109</v>
      </c>
      <c r="AE89" s="108" t="s">
        <v>109</v>
      </c>
      <c r="AF89" s="108" t="s">
        <v>109</v>
      </c>
      <c r="AG89" s="108" t="s">
        <v>109</v>
      </c>
      <c r="AH89" s="108" t="s">
        <v>109</v>
      </c>
      <c r="AI89" s="108" t="s">
        <v>109</v>
      </c>
      <c r="AJ89" s="108" t="s">
        <v>109</v>
      </c>
      <c r="AK89" s="108" t="s">
        <v>109</v>
      </c>
      <c r="AL89" s="108" t="s">
        <v>109</v>
      </c>
      <c r="AM89" s="108" t="s">
        <v>109</v>
      </c>
      <c r="AN89" s="108" t="s">
        <v>109</v>
      </c>
      <c r="AO89" s="108" t="s">
        <v>109</v>
      </c>
    </row>
    <row r="90" ht="47.25" hidden="1">
      <c r="A90" s="56" t="s">
        <v>300</v>
      </c>
      <c r="B90" s="57" t="s">
        <v>301</v>
      </c>
      <c r="C90" s="102" t="s">
        <v>108</v>
      </c>
      <c r="D90" s="103" t="s">
        <v>109</v>
      </c>
      <c r="E90" s="103" t="s">
        <v>109</v>
      </c>
      <c r="F90" s="103" t="s">
        <v>109</v>
      </c>
      <c r="G90" s="103" t="s">
        <v>109</v>
      </c>
      <c r="H90" s="104" t="s">
        <v>109</v>
      </c>
      <c r="I90" s="104" t="s">
        <v>109</v>
      </c>
      <c r="J90" s="104" t="s">
        <v>109</v>
      </c>
      <c r="K90" s="104" t="s">
        <v>109</v>
      </c>
      <c r="L90" s="104" t="s">
        <v>109</v>
      </c>
      <c r="M90" s="104" t="s">
        <v>109</v>
      </c>
      <c r="N90" s="104" t="s">
        <v>109</v>
      </c>
      <c r="O90" s="104" t="s">
        <v>109</v>
      </c>
      <c r="P90" s="104" t="s">
        <v>109</v>
      </c>
      <c r="Q90" s="104" t="s">
        <v>109</v>
      </c>
      <c r="R90" s="104" t="s">
        <v>109</v>
      </c>
      <c r="S90" s="104" t="s">
        <v>109</v>
      </c>
      <c r="T90" s="104" t="s">
        <v>109</v>
      </c>
      <c r="U90" s="104" t="s">
        <v>109</v>
      </c>
      <c r="V90" s="104" t="s">
        <v>109</v>
      </c>
      <c r="W90" s="104" t="s">
        <v>109</v>
      </c>
      <c r="X90" s="104" t="s">
        <v>109</v>
      </c>
      <c r="Y90" s="104" t="s">
        <v>109</v>
      </c>
      <c r="Z90" s="104" t="s">
        <v>109</v>
      </c>
      <c r="AA90" s="104" t="s">
        <v>109</v>
      </c>
      <c r="AB90" s="104" t="s">
        <v>109</v>
      </c>
      <c r="AC90" s="104" t="s">
        <v>109</v>
      </c>
      <c r="AD90" s="104" t="s">
        <v>109</v>
      </c>
      <c r="AE90" s="104" t="s">
        <v>109</v>
      </c>
      <c r="AF90" s="104" t="s">
        <v>109</v>
      </c>
      <c r="AG90" s="104" t="s">
        <v>109</v>
      </c>
      <c r="AH90" s="104" t="s">
        <v>109</v>
      </c>
      <c r="AI90" s="104" t="s">
        <v>109</v>
      </c>
      <c r="AJ90" s="104" t="s">
        <v>109</v>
      </c>
      <c r="AK90" s="104" t="s">
        <v>109</v>
      </c>
      <c r="AL90" s="104" t="s">
        <v>109</v>
      </c>
      <c r="AM90" s="104" t="s">
        <v>109</v>
      </c>
      <c r="AN90" s="104" t="s">
        <v>109</v>
      </c>
      <c r="AO90" s="104" t="s">
        <v>109</v>
      </c>
    </row>
    <row r="91" ht="47.25" hidden="1">
      <c r="A91" s="63" t="s">
        <v>302</v>
      </c>
      <c r="B91" s="72" t="s">
        <v>303</v>
      </c>
      <c r="C91" s="109" t="s">
        <v>108</v>
      </c>
      <c r="D91" s="89" t="s">
        <v>109</v>
      </c>
      <c r="E91" s="89" t="s">
        <v>109</v>
      </c>
      <c r="F91" s="89" t="s">
        <v>109</v>
      </c>
      <c r="G91" s="89" t="s">
        <v>109</v>
      </c>
      <c r="H91" s="108" t="s">
        <v>109</v>
      </c>
      <c r="I91" s="108" t="s">
        <v>109</v>
      </c>
      <c r="J91" s="108" t="s">
        <v>109</v>
      </c>
      <c r="K91" s="108" t="s">
        <v>109</v>
      </c>
      <c r="L91" s="108" t="s">
        <v>109</v>
      </c>
      <c r="M91" s="108" t="s">
        <v>109</v>
      </c>
      <c r="N91" s="108" t="s">
        <v>109</v>
      </c>
      <c r="O91" s="108" t="s">
        <v>109</v>
      </c>
      <c r="P91" s="108" t="s">
        <v>109</v>
      </c>
      <c r="Q91" s="108" t="s">
        <v>109</v>
      </c>
      <c r="R91" s="108" t="s">
        <v>109</v>
      </c>
      <c r="S91" s="108" t="s">
        <v>109</v>
      </c>
      <c r="T91" s="108" t="s">
        <v>109</v>
      </c>
      <c r="U91" s="108" t="s">
        <v>109</v>
      </c>
      <c r="V91" s="108" t="s">
        <v>109</v>
      </c>
      <c r="W91" s="108" t="s">
        <v>109</v>
      </c>
      <c r="X91" s="108" t="s">
        <v>109</v>
      </c>
      <c r="Y91" s="108" t="s">
        <v>109</v>
      </c>
      <c r="Z91" s="108" t="s">
        <v>109</v>
      </c>
      <c r="AA91" s="108" t="s">
        <v>109</v>
      </c>
      <c r="AB91" s="108" t="s">
        <v>109</v>
      </c>
      <c r="AC91" s="108" t="s">
        <v>109</v>
      </c>
      <c r="AD91" s="108" t="s">
        <v>109</v>
      </c>
      <c r="AE91" s="108" t="s">
        <v>109</v>
      </c>
      <c r="AF91" s="108" t="s">
        <v>109</v>
      </c>
      <c r="AG91" s="108" t="s">
        <v>109</v>
      </c>
      <c r="AH91" s="108" t="s">
        <v>109</v>
      </c>
      <c r="AI91" s="108" t="s">
        <v>109</v>
      </c>
      <c r="AJ91" s="108" t="s">
        <v>109</v>
      </c>
      <c r="AK91" s="108" t="s">
        <v>109</v>
      </c>
      <c r="AL91" s="108" t="s">
        <v>109</v>
      </c>
      <c r="AM91" s="108" t="s">
        <v>109</v>
      </c>
      <c r="AN91" s="108" t="s">
        <v>109</v>
      </c>
      <c r="AO91" s="108" t="s">
        <v>109</v>
      </c>
    </row>
    <row r="92" ht="31.5" hidden="1">
      <c r="A92" s="63" t="s">
        <v>304</v>
      </c>
      <c r="B92" s="72" t="s">
        <v>305</v>
      </c>
      <c r="C92" s="109" t="s">
        <v>108</v>
      </c>
      <c r="D92" s="89" t="s">
        <v>109</v>
      </c>
      <c r="E92" s="89" t="s">
        <v>109</v>
      </c>
      <c r="F92" s="89" t="s">
        <v>109</v>
      </c>
      <c r="G92" s="89" t="s">
        <v>109</v>
      </c>
      <c r="H92" s="108" t="s">
        <v>109</v>
      </c>
      <c r="I92" s="108" t="s">
        <v>109</v>
      </c>
      <c r="J92" s="108" t="s">
        <v>109</v>
      </c>
      <c r="K92" s="108" t="s">
        <v>109</v>
      </c>
      <c r="L92" s="108" t="s">
        <v>109</v>
      </c>
      <c r="M92" s="108" t="s">
        <v>109</v>
      </c>
      <c r="N92" s="108" t="s">
        <v>109</v>
      </c>
      <c r="O92" s="108" t="s">
        <v>109</v>
      </c>
      <c r="P92" s="108" t="s">
        <v>109</v>
      </c>
      <c r="Q92" s="108" t="s">
        <v>109</v>
      </c>
      <c r="R92" s="108" t="s">
        <v>109</v>
      </c>
      <c r="S92" s="108" t="s">
        <v>109</v>
      </c>
      <c r="T92" s="108" t="s">
        <v>109</v>
      </c>
      <c r="U92" s="108" t="s">
        <v>109</v>
      </c>
      <c r="V92" s="108" t="s">
        <v>109</v>
      </c>
      <c r="W92" s="108" t="s">
        <v>109</v>
      </c>
      <c r="X92" s="108" t="s">
        <v>109</v>
      </c>
      <c r="Y92" s="108" t="s">
        <v>109</v>
      </c>
      <c r="Z92" s="108" t="s">
        <v>109</v>
      </c>
      <c r="AA92" s="108" t="s">
        <v>109</v>
      </c>
      <c r="AB92" s="108" t="s">
        <v>109</v>
      </c>
      <c r="AC92" s="108" t="s">
        <v>109</v>
      </c>
      <c r="AD92" s="108" t="s">
        <v>109</v>
      </c>
      <c r="AE92" s="108" t="s">
        <v>109</v>
      </c>
      <c r="AF92" s="108" t="s">
        <v>109</v>
      </c>
      <c r="AG92" s="108" t="s">
        <v>109</v>
      </c>
      <c r="AH92" s="108" t="s">
        <v>109</v>
      </c>
      <c r="AI92" s="108" t="s">
        <v>109</v>
      </c>
      <c r="AJ92" s="108" t="s">
        <v>109</v>
      </c>
      <c r="AK92" s="108" t="s">
        <v>109</v>
      </c>
      <c r="AL92" s="108" t="s">
        <v>109</v>
      </c>
      <c r="AM92" s="108" t="s">
        <v>109</v>
      </c>
      <c r="AN92" s="108" t="s">
        <v>109</v>
      </c>
      <c r="AO92" s="108" t="s">
        <v>109</v>
      </c>
    </row>
    <row r="93" ht="31.5" hidden="1">
      <c r="A93" s="56" t="s">
        <v>306</v>
      </c>
      <c r="B93" s="57" t="s">
        <v>307</v>
      </c>
      <c r="C93" s="102" t="s">
        <v>108</v>
      </c>
      <c r="D93" s="103" t="s">
        <v>109</v>
      </c>
      <c r="E93" s="103" t="s">
        <v>109</v>
      </c>
      <c r="F93" s="103" t="s">
        <v>109</v>
      </c>
      <c r="G93" s="103" t="s">
        <v>109</v>
      </c>
      <c r="H93" s="104" t="s">
        <v>109</v>
      </c>
      <c r="I93" s="104" t="s">
        <v>109</v>
      </c>
      <c r="J93" s="104" t="s">
        <v>109</v>
      </c>
      <c r="K93" s="104" t="s">
        <v>109</v>
      </c>
      <c r="L93" s="104" t="s">
        <v>109</v>
      </c>
      <c r="M93" s="104" t="s">
        <v>109</v>
      </c>
      <c r="N93" s="104" t="s">
        <v>109</v>
      </c>
      <c r="O93" s="104" t="s">
        <v>109</v>
      </c>
      <c r="P93" s="104" t="s">
        <v>109</v>
      </c>
      <c r="Q93" s="104" t="s">
        <v>109</v>
      </c>
      <c r="R93" s="104" t="s">
        <v>109</v>
      </c>
      <c r="S93" s="104" t="s">
        <v>109</v>
      </c>
      <c r="T93" s="104" t="s">
        <v>109</v>
      </c>
      <c r="U93" s="104" t="s">
        <v>109</v>
      </c>
      <c r="V93" s="104" t="s">
        <v>109</v>
      </c>
      <c r="W93" s="104" t="s">
        <v>109</v>
      </c>
      <c r="X93" s="104" t="s">
        <v>109</v>
      </c>
      <c r="Y93" s="104" t="s">
        <v>109</v>
      </c>
      <c r="Z93" s="104" t="s">
        <v>109</v>
      </c>
      <c r="AA93" s="104" t="s">
        <v>109</v>
      </c>
      <c r="AB93" s="104" t="s">
        <v>109</v>
      </c>
      <c r="AC93" s="104" t="s">
        <v>109</v>
      </c>
      <c r="AD93" s="104" t="s">
        <v>109</v>
      </c>
      <c r="AE93" s="104" t="s">
        <v>109</v>
      </c>
      <c r="AF93" s="104" t="s">
        <v>109</v>
      </c>
      <c r="AG93" s="104" t="s">
        <v>109</v>
      </c>
      <c r="AH93" s="104" t="s">
        <v>109</v>
      </c>
      <c r="AI93" s="104" t="s">
        <v>109</v>
      </c>
      <c r="AJ93" s="104" t="s">
        <v>109</v>
      </c>
      <c r="AK93" s="104" t="s">
        <v>109</v>
      </c>
      <c r="AL93" s="104" t="s">
        <v>109</v>
      </c>
      <c r="AM93" s="104" t="s">
        <v>109</v>
      </c>
      <c r="AN93" s="104" t="s">
        <v>109</v>
      </c>
      <c r="AO93" s="104" t="s">
        <v>109</v>
      </c>
    </row>
    <row r="94" ht="31.5" hidden="1">
      <c r="A94" s="56" t="s">
        <v>308</v>
      </c>
      <c r="B94" s="84" t="s">
        <v>309</v>
      </c>
      <c r="C94" s="102" t="s">
        <v>108</v>
      </c>
      <c r="D94" s="103" t="s">
        <v>109</v>
      </c>
      <c r="E94" s="103" t="s">
        <v>109</v>
      </c>
      <c r="F94" s="103" t="s">
        <v>109</v>
      </c>
      <c r="G94" s="103" t="s">
        <v>109</v>
      </c>
      <c r="H94" s="104" t="s">
        <v>109</v>
      </c>
      <c r="I94" s="104" t="s">
        <v>109</v>
      </c>
      <c r="J94" s="104" t="s">
        <v>109</v>
      </c>
      <c r="K94" s="104" t="s">
        <v>109</v>
      </c>
      <c r="L94" s="104" t="s">
        <v>109</v>
      </c>
      <c r="M94" s="104" t="s">
        <v>109</v>
      </c>
      <c r="N94" s="104" t="s">
        <v>109</v>
      </c>
      <c r="O94" s="104" t="s">
        <v>109</v>
      </c>
      <c r="P94" s="104" t="s">
        <v>109</v>
      </c>
      <c r="Q94" s="104" t="s">
        <v>109</v>
      </c>
      <c r="R94" s="104" t="s">
        <v>109</v>
      </c>
      <c r="S94" s="104" t="s">
        <v>109</v>
      </c>
      <c r="T94" s="104" t="s">
        <v>109</v>
      </c>
      <c r="U94" s="104" t="s">
        <v>109</v>
      </c>
      <c r="V94" s="104" t="s">
        <v>109</v>
      </c>
      <c r="W94" s="104" t="s">
        <v>109</v>
      </c>
      <c r="X94" s="104" t="s">
        <v>109</v>
      </c>
      <c r="Y94" s="104" t="s">
        <v>109</v>
      </c>
      <c r="Z94" s="104" t="s">
        <v>109</v>
      </c>
      <c r="AA94" s="104" t="s">
        <v>109</v>
      </c>
      <c r="AB94" s="104" t="s">
        <v>109</v>
      </c>
      <c r="AC94" s="104" t="s">
        <v>109</v>
      </c>
      <c r="AD94" s="104" t="s">
        <v>109</v>
      </c>
      <c r="AE94" s="104" t="s">
        <v>109</v>
      </c>
      <c r="AF94" s="104" t="s">
        <v>109</v>
      </c>
      <c r="AG94" s="104" t="s">
        <v>109</v>
      </c>
      <c r="AH94" s="104" t="s">
        <v>109</v>
      </c>
      <c r="AI94" s="104" t="s">
        <v>109</v>
      </c>
      <c r="AJ94" s="104" t="s">
        <v>109</v>
      </c>
      <c r="AK94" s="104" t="s">
        <v>109</v>
      </c>
      <c r="AL94" s="104" t="s">
        <v>109</v>
      </c>
      <c r="AM94" s="104" t="s">
        <v>109</v>
      </c>
      <c r="AN94" s="104" t="s">
        <v>109</v>
      </c>
      <c r="AO94" s="104" t="s">
        <v>109</v>
      </c>
    </row>
    <row r="95" s="25" customFormat="1">
      <c r="A95" s="56" t="s">
        <v>218</v>
      </c>
      <c r="B95" s="84" t="s">
        <v>219</v>
      </c>
      <c r="C95" s="102" t="s">
        <v>108</v>
      </c>
      <c r="D95" s="103" t="s">
        <v>168</v>
      </c>
      <c r="E95" s="103" t="s">
        <v>109</v>
      </c>
      <c r="F95" s="103" t="s">
        <v>109</v>
      </c>
      <c r="G95" s="103" t="s">
        <v>109</v>
      </c>
      <c r="H95" s="104">
        <f>SUM(H96:H99)</f>
        <v>0.96583333333333343</v>
      </c>
      <c r="I95" s="104">
        <f>SUM(I96:I100)</f>
        <v>23.350428999999998</v>
      </c>
      <c r="J95" s="104">
        <f>SUM(J96:J99)</f>
        <v>0.96583333333333343</v>
      </c>
      <c r="K95" s="104">
        <f>SUM(K96:K99)</f>
        <v>0.96583333333333343</v>
      </c>
      <c r="L95" s="104" t="s">
        <v>109</v>
      </c>
      <c r="M95" s="104" t="s">
        <v>109</v>
      </c>
      <c r="N95" s="104" t="s">
        <v>109</v>
      </c>
      <c r="O95" s="104">
        <f>SUM(O96:O99)</f>
        <v>0.96583333333333343</v>
      </c>
      <c r="P95" s="104">
        <f>SUM(P96:P100)</f>
        <v>23.350428999999998</v>
      </c>
      <c r="Q95" s="104" t="s">
        <v>109</v>
      </c>
      <c r="R95" s="104" t="s">
        <v>109</v>
      </c>
      <c r="S95" s="104" t="s">
        <v>109</v>
      </c>
      <c r="T95" s="104">
        <f>SUM(T96:T100)</f>
        <v>23.350428999999998</v>
      </c>
      <c r="U95" s="104" t="s">
        <v>109</v>
      </c>
      <c r="V95" s="104" t="s">
        <v>109</v>
      </c>
      <c r="W95" s="104" t="s">
        <v>109</v>
      </c>
      <c r="X95" s="104" t="s">
        <v>109</v>
      </c>
      <c r="Y95" s="104">
        <f>SUM(Y96:Y100)</f>
        <v>22.384595666666666</v>
      </c>
      <c r="Z95" s="104">
        <f>SUM(Z96:Z100)</f>
        <v>22.384595666666666</v>
      </c>
      <c r="AA95" s="104" t="str">
        <f t="shared" ref="AA95:AA100" si="11">X95</f>
        <v>н/д</v>
      </c>
      <c r="AB95" s="104">
        <f t="shared" ref="AB95:AB96" si="12">Z95</f>
        <v>22.384595666666666</v>
      </c>
      <c r="AC95" s="104">
        <f t="shared" ref="AC95:AK95" si="13">AC96</f>
        <v>0.96583333333333343</v>
      </c>
      <c r="AD95" s="104">
        <f t="shared" si="13"/>
        <v>0.96583333333333343</v>
      </c>
      <c r="AE95" s="104" t="str">
        <f t="shared" si="13"/>
        <v>н/д</v>
      </c>
      <c r="AF95" s="104" t="str">
        <f t="shared" si="13"/>
        <v>н/д</v>
      </c>
      <c r="AG95" s="104" t="str">
        <f t="shared" si="13"/>
        <v>н/д</v>
      </c>
      <c r="AH95" s="104" t="str">
        <f t="shared" si="13"/>
        <v>н/д</v>
      </c>
      <c r="AI95" s="104" t="str">
        <f t="shared" si="13"/>
        <v>н/д</v>
      </c>
      <c r="AJ95" s="104" t="str">
        <f t="shared" si="13"/>
        <v>н/д</v>
      </c>
      <c r="AK95" s="104" t="str">
        <f t="shared" si="13"/>
        <v>н/д</v>
      </c>
      <c r="AL95" s="104">
        <f>SUM(AL96:AL100)</f>
        <v>22.384595666666666</v>
      </c>
      <c r="AM95" s="104">
        <f>SUM(AM96:AM99)</f>
        <v>0.96583333333333343</v>
      </c>
      <c r="AN95" s="104">
        <f>SUM(AN96:AN100)</f>
        <v>23.350428999999998</v>
      </c>
      <c r="AO95" s="104" t="s">
        <v>109</v>
      </c>
    </row>
    <row r="96" ht="31.5">
      <c r="A96" s="63" t="s">
        <v>220</v>
      </c>
      <c r="B96" s="110" t="s">
        <v>221</v>
      </c>
      <c r="C96" s="72" t="s">
        <v>222</v>
      </c>
      <c r="D96" s="106" t="s">
        <v>168</v>
      </c>
      <c r="E96" s="89">
        <v>2021</v>
      </c>
      <c r="F96" s="89">
        <v>2021</v>
      </c>
      <c r="G96" s="89">
        <v>2021</v>
      </c>
      <c r="H96" s="108">
        <v>0.96583333333333343</v>
      </c>
      <c r="I96" s="108">
        <v>0.96583333333333343</v>
      </c>
      <c r="J96" s="108">
        <v>0.96583333333333343</v>
      </c>
      <c r="K96" s="108">
        <v>0.96583333333333343</v>
      </c>
      <c r="L96" s="108" t="s">
        <v>109</v>
      </c>
      <c r="M96" s="108" t="s">
        <v>109</v>
      </c>
      <c r="N96" s="108" t="s">
        <v>109</v>
      </c>
      <c r="O96" s="108">
        <v>0.96583333333333343</v>
      </c>
      <c r="P96" s="108">
        <v>0.96583333333333343</v>
      </c>
      <c r="Q96" s="108" t="s">
        <v>109</v>
      </c>
      <c r="R96" s="108" t="s">
        <v>109</v>
      </c>
      <c r="S96" s="108" t="s">
        <v>109</v>
      </c>
      <c r="T96" s="108">
        <v>0.96583333333333343</v>
      </c>
      <c r="U96" s="108" t="s">
        <v>109</v>
      </c>
      <c r="V96" s="108" t="s">
        <v>109</v>
      </c>
      <c r="W96" s="108" t="s">
        <v>109</v>
      </c>
      <c r="X96" s="108" t="s">
        <v>109</v>
      </c>
      <c r="Y96" s="108" t="s">
        <v>109</v>
      </c>
      <c r="Z96" s="108" t="s">
        <v>109</v>
      </c>
      <c r="AA96" s="108" t="s">
        <v>109</v>
      </c>
      <c r="AB96" s="108" t="s">
        <v>109</v>
      </c>
      <c r="AC96" s="108">
        <v>0.96583333333333343</v>
      </c>
      <c r="AD96" s="108">
        <v>0.96583333333333343</v>
      </c>
      <c r="AE96" s="108" t="s">
        <v>109</v>
      </c>
      <c r="AF96" s="108" t="s">
        <v>109</v>
      </c>
      <c r="AG96" s="108" t="s">
        <v>109</v>
      </c>
      <c r="AH96" s="108" t="s">
        <v>109</v>
      </c>
      <c r="AI96" s="108" t="s">
        <v>109</v>
      </c>
      <c r="AJ96" s="108" t="s">
        <v>109</v>
      </c>
      <c r="AK96" s="108" t="s">
        <v>109</v>
      </c>
      <c r="AL96" s="108" t="s">
        <v>109</v>
      </c>
      <c r="AM96" s="108">
        <v>0.96583333333333343</v>
      </c>
      <c r="AN96" s="108">
        <v>0.96583333333333343</v>
      </c>
      <c r="AO96" s="108" t="s">
        <v>109</v>
      </c>
    </row>
    <row r="97" ht="31.5">
      <c r="A97" s="63" t="s">
        <v>220</v>
      </c>
      <c r="B97" s="110" t="s">
        <v>223</v>
      </c>
      <c r="C97" s="72" t="s">
        <v>224</v>
      </c>
      <c r="D97" s="106" t="s">
        <v>109</v>
      </c>
      <c r="E97" s="89">
        <v>2025</v>
      </c>
      <c r="F97" s="89" t="s">
        <v>109</v>
      </c>
      <c r="G97" s="89">
        <v>2025</v>
      </c>
      <c r="H97" s="108" t="s">
        <v>109</v>
      </c>
      <c r="I97" s="108">
        <v>20</v>
      </c>
      <c r="J97" s="108" t="s">
        <v>109</v>
      </c>
      <c r="K97" s="108" t="s">
        <v>109</v>
      </c>
      <c r="L97" s="108" t="s">
        <v>109</v>
      </c>
      <c r="M97" s="108" t="s">
        <v>109</v>
      </c>
      <c r="N97" s="108" t="s">
        <v>109</v>
      </c>
      <c r="O97" s="108" t="s">
        <v>109</v>
      </c>
      <c r="P97" s="108">
        <v>20</v>
      </c>
      <c r="Q97" s="108" t="s">
        <v>109</v>
      </c>
      <c r="R97" s="108" t="s">
        <v>109</v>
      </c>
      <c r="S97" s="108" t="s">
        <v>109</v>
      </c>
      <c r="T97" s="108">
        <v>20</v>
      </c>
      <c r="U97" s="108" t="s">
        <v>109</v>
      </c>
      <c r="V97" s="108" t="s">
        <v>109</v>
      </c>
      <c r="W97" s="108" t="s">
        <v>109</v>
      </c>
      <c r="X97" s="108" t="s">
        <v>109</v>
      </c>
      <c r="Y97" s="108">
        <v>20</v>
      </c>
      <c r="Z97" s="108">
        <v>20</v>
      </c>
      <c r="AA97" s="108" t="s">
        <v>109</v>
      </c>
      <c r="AB97" s="108" t="s">
        <v>109</v>
      </c>
      <c r="AC97" s="108" t="s">
        <v>109</v>
      </c>
      <c r="AD97" s="108" t="s">
        <v>109</v>
      </c>
      <c r="AE97" s="108" t="s">
        <v>109</v>
      </c>
      <c r="AF97" s="108" t="s">
        <v>109</v>
      </c>
      <c r="AG97" s="108" t="s">
        <v>109</v>
      </c>
      <c r="AH97" s="108" t="s">
        <v>109</v>
      </c>
      <c r="AI97" s="108" t="s">
        <v>109</v>
      </c>
      <c r="AJ97" s="108" t="s">
        <v>109</v>
      </c>
      <c r="AK97" s="108" t="s">
        <v>109</v>
      </c>
      <c r="AL97" s="108">
        <v>20</v>
      </c>
      <c r="AM97" s="108" t="s">
        <v>109</v>
      </c>
      <c r="AN97" s="108">
        <v>20</v>
      </c>
      <c r="AO97" s="108" t="s">
        <v>109</v>
      </c>
    </row>
    <row r="98" ht="31.5">
      <c r="A98" s="63" t="s">
        <v>220</v>
      </c>
      <c r="B98" s="110" t="s">
        <v>225</v>
      </c>
      <c r="C98" s="72" t="s">
        <v>226</v>
      </c>
      <c r="D98" s="106" t="s">
        <v>109</v>
      </c>
      <c r="E98" s="89">
        <v>2025</v>
      </c>
      <c r="F98" s="89" t="s">
        <v>109</v>
      </c>
      <c r="G98" s="89">
        <v>2025</v>
      </c>
      <c r="H98" s="108" t="s">
        <v>109</v>
      </c>
      <c r="I98" s="108">
        <v>1.3400000000000001</v>
      </c>
      <c r="J98" s="108" t="s">
        <v>109</v>
      </c>
      <c r="K98" s="108" t="s">
        <v>109</v>
      </c>
      <c r="L98" s="108" t="s">
        <v>109</v>
      </c>
      <c r="M98" s="108" t="s">
        <v>109</v>
      </c>
      <c r="N98" s="108" t="s">
        <v>109</v>
      </c>
      <c r="O98" s="108" t="s">
        <v>109</v>
      </c>
      <c r="P98" s="108">
        <v>1.3400000000000001</v>
      </c>
      <c r="Q98" s="108" t="s">
        <v>109</v>
      </c>
      <c r="R98" s="108" t="s">
        <v>109</v>
      </c>
      <c r="S98" s="108" t="s">
        <v>109</v>
      </c>
      <c r="T98" s="108">
        <v>1.3400000000000001</v>
      </c>
      <c r="U98" s="108" t="s">
        <v>109</v>
      </c>
      <c r="V98" s="108" t="s">
        <v>109</v>
      </c>
      <c r="W98" s="108" t="s">
        <v>109</v>
      </c>
      <c r="X98" s="108" t="s">
        <v>109</v>
      </c>
      <c r="Y98" s="108">
        <v>1.3400000000000001</v>
      </c>
      <c r="Z98" s="108">
        <v>1.3400000000000001</v>
      </c>
      <c r="AA98" s="108" t="s">
        <v>109</v>
      </c>
      <c r="AB98" s="108" t="s">
        <v>109</v>
      </c>
      <c r="AC98" s="108" t="s">
        <v>109</v>
      </c>
      <c r="AD98" s="108" t="s">
        <v>109</v>
      </c>
      <c r="AE98" s="108" t="s">
        <v>109</v>
      </c>
      <c r="AF98" s="108" t="s">
        <v>109</v>
      </c>
      <c r="AG98" s="108" t="s">
        <v>109</v>
      </c>
      <c r="AH98" s="108" t="s">
        <v>109</v>
      </c>
      <c r="AI98" s="108" t="s">
        <v>109</v>
      </c>
      <c r="AJ98" s="108" t="s">
        <v>109</v>
      </c>
      <c r="AK98" s="108" t="s">
        <v>109</v>
      </c>
      <c r="AL98" s="108">
        <v>1.3400000000000001</v>
      </c>
      <c r="AM98" s="108" t="s">
        <v>109</v>
      </c>
      <c r="AN98" s="108">
        <v>1.3400000000000001</v>
      </c>
      <c r="AO98" s="108" t="s">
        <v>109</v>
      </c>
    </row>
    <row r="99" ht="63">
      <c r="A99" s="63" t="s">
        <v>220</v>
      </c>
      <c r="B99" s="111" t="s">
        <v>227</v>
      </c>
      <c r="C99" s="72" t="s">
        <v>228</v>
      </c>
      <c r="D99" s="106" t="s">
        <v>109</v>
      </c>
      <c r="E99" s="89">
        <v>2025</v>
      </c>
      <c r="F99" s="89" t="s">
        <v>109</v>
      </c>
      <c r="G99" s="89">
        <v>2025</v>
      </c>
      <c r="H99" s="108" t="s">
        <v>109</v>
      </c>
      <c r="I99" s="108">
        <v>0.65292899999999998</v>
      </c>
      <c r="J99" s="108" t="s">
        <v>109</v>
      </c>
      <c r="K99" s="108" t="s">
        <v>109</v>
      </c>
      <c r="L99" s="108" t="s">
        <v>109</v>
      </c>
      <c r="M99" s="108" t="s">
        <v>109</v>
      </c>
      <c r="N99" s="108" t="s">
        <v>109</v>
      </c>
      <c r="O99" s="108" t="s">
        <v>109</v>
      </c>
      <c r="P99" s="108">
        <v>0.65292899999999998</v>
      </c>
      <c r="Q99" s="108" t="s">
        <v>109</v>
      </c>
      <c r="R99" s="108" t="s">
        <v>109</v>
      </c>
      <c r="S99" s="108" t="s">
        <v>109</v>
      </c>
      <c r="T99" s="108">
        <v>0.65292899999999998</v>
      </c>
      <c r="U99" s="108" t="s">
        <v>109</v>
      </c>
      <c r="V99" s="108" t="s">
        <v>109</v>
      </c>
      <c r="W99" s="108" t="s">
        <v>109</v>
      </c>
      <c r="X99" s="108" t="s">
        <v>109</v>
      </c>
      <c r="Y99" s="108">
        <v>0.65292899999999998</v>
      </c>
      <c r="Z99" s="108">
        <v>0.65292899999999998</v>
      </c>
      <c r="AA99" s="108" t="s">
        <v>109</v>
      </c>
      <c r="AB99" s="108" t="s">
        <v>109</v>
      </c>
      <c r="AC99" s="108" t="s">
        <v>109</v>
      </c>
      <c r="AD99" s="108" t="s">
        <v>109</v>
      </c>
      <c r="AE99" s="108" t="s">
        <v>109</v>
      </c>
      <c r="AF99" s="108" t="s">
        <v>109</v>
      </c>
      <c r="AG99" s="108" t="s">
        <v>109</v>
      </c>
      <c r="AH99" s="108" t="s">
        <v>109</v>
      </c>
      <c r="AI99" s="108" t="s">
        <v>109</v>
      </c>
      <c r="AJ99" s="108" t="s">
        <v>109</v>
      </c>
      <c r="AK99" s="108" t="s">
        <v>109</v>
      </c>
      <c r="AL99" s="108">
        <v>0.65292899999999998</v>
      </c>
      <c r="AM99" s="108" t="s">
        <v>109</v>
      </c>
      <c r="AN99" s="108">
        <v>0.65292899999999998</v>
      </c>
      <c r="AO99" s="108" t="s">
        <v>109</v>
      </c>
    </row>
    <row r="100" ht="47.25">
      <c r="A100" s="63" t="s">
        <v>220</v>
      </c>
      <c r="B100" s="111" t="s">
        <v>229</v>
      </c>
      <c r="C100" s="72" t="s">
        <v>230</v>
      </c>
      <c r="D100" s="106" t="s">
        <v>109</v>
      </c>
      <c r="E100" s="89">
        <v>2025</v>
      </c>
      <c r="F100" s="89" t="s">
        <v>109</v>
      </c>
      <c r="G100" s="89">
        <v>2025</v>
      </c>
      <c r="H100" s="108" t="s">
        <v>109</v>
      </c>
      <c r="I100" s="108">
        <v>0.39166666666666666</v>
      </c>
      <c r="J100" s="108" t="s">
        <v>109</v>
      </c>
      <c r="K100" s="108" t="s">
        <v>109</v>
      </c>
      <c r="L100" s="108" t="s">
        <v>109</v>
      </c>
      <c r="M100" s="108" t="s">
        <v>109</v>
      </c>
      <c r="N100" s="108" t="s">
        <v>109</v>
      </c>
      <c r="O100" s="108" t="s">
        <v>109</v>
      </c>
      <c r="P100" s="108">
        <v>0.39166666666666666</v>
      </c>
      <c r="Q100" s="108" t="s">
        <v>109</v>
      </c>
      <c r="R100" s="108" t="s">
        <v>109</v>
      </c>
      <c r="S100" s="108" t="s">
        <v>109</v>
      </c>
      <c r="T100" s="108">
        <v>0.39166666666666666</v>
      </c>
      <c r="U100" s="108" t="s">
        <v>109</v>
      </c>
      <c r="V100" s="108" t="s">
        <v>109</v>
      </c>
      <c r="W100" s="108" t="s">
        <v>109</v>
      </c>
      <c r="X100" s="108" t="s">
        <v>109</v>
      </c>
      <c r="Y100" s="108">
        <v>0.39166666666666666</v>
      </c>
      <c r="Z100" s="108">
        <v>0.39166666666666666</v>
      </c>
      <c r="AA100" s="108" t="s">
        <v>109</v>
      </c>
      <c r="AB100" s="108" t="s">
        <v>109</v>
      </c>
      <c r="AC100" s="108" t="s">
        <v>109</v>
      </c>
      <c r="AD100" s="108" t="s">
        <v>109</v>
      </c>
      <c r="AE100" s="108" t="s">
        <v>109</v>
      </c>
      <c r="AF100" s="108" t="s">
        <v>109</v>
      </c>
      <c r="AG100" s="108" t="s">
        <v>109</v>
      </c>
      <c r="AH100" s="108" t="s">
        <v>109</v>
      </c>
      <c r="AI100" s="108" t="s">
        <v>109</v>
      </c>
      <c r="AJ100" s="108" t="s">
        <v>109</v>
      </c>
      <c r="AK100" s="108" t="s">
        <v>109</v>
      </c>
      <c r="AL100" s="108">
        <v>0.39166666666666666</v>
      </c>
      <c r="AM100" s="108" t="s">
        <v>109</v>
      </c>
      <c r="AN100" s="108">
        <v>0.39166666666666666</v>
      </c>
      <c r="AO100" s="108" t="s">
        <v>109</v>
      </c>
    </row>
    <row r="113" ht="40.5" customHeight="1"/>
  </sheetData>
  <mergeCells count="32">
    <mergeCell ref="AN15:AN16"/>
    <mergeCell ref="AE15:AF15"/>
    <mergeCell ref="AG15:AH15"/>
    <mergeCell ref="AI15:AJ15"/>
    <mergeCell ref="AK15:AL15"/>
    <mergeCell ref="AM15:AM16"/>
    <mergeCell ref="P15:T15"/>
    <mergeCell ref="U15:V15"/>
    <mergeCell ref="W15:X15"/>
    <mergeCell ref="Y15:Z15"/>
    <mergeCell ref="AC15:AD15"/>
    <mergeCell ref="A12:AO12"/>
    <mergeCell ref="A13:AN13"/>
    <mergeCell ref="A14:A16"/>
    <mergeCell ref="B14:B16"/>
    <mergeCell ref="C14:C16"/>
    <mergeCell ref="D14:D16"/>
    <mergeCell ref="E14:E16"/>
    <mergeCell ref="F14:G15"/>
    <mergeCell ref="H14:I15"/>
    <mergeCell ref="J14:J16"/>
    <mergeCell ref="K14:T14"/>
    <mergeCell ref="U14:Z14"/>
    <mergeCell ref="AA14:AB15"/>
    <mergeCell ref="AC14:AN14"/>
    <mergeCell ref="AO14:AO16"/>
    <mergeCell ref="K15:O15"/>
    <mergeCell ref="A4:AO4"/>
    <mergeCell ref="A6:AO6"/>
    <mergeCell ref="A7:AO7"/>
    <mergeCell ref="A9:AO9"/>
    <mergeCell ref="A11:AO11"/>
  </mergeCells>
  <pageMargins left="0.70866099999999987" right="0.70866099999999987" top="0.748031" bottom="0.748031" header="0.31496099999999999" footer="0.31496099999999999"/>
  <pageSetup paperSize="8" scale="22" firstPageNumber="2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1"/>
  <sheetViews>
    <sheetView zoomScale="70" workbookViewId="0">
      <selection activeCell="A74" sqref="A74"/>
    </sheetView>
  </sheetViews>
  <sheetFormatPr defaultRowHeight="15.75" customHeight="1"/>
  <cols>
    <col customWidth="1" min="2" max="2" width="27.25"/>
    <col customWidth="1" min="3" max="3" width="20.5"/>
    <col bestFit="1" customWidth="1" min="47" max="47" width="9.625"/>
  </cols>
  <sheetData>
    <row r="1" s="112" customFormat="1">
      <c r="A1" s="113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3"/>
      <c r="M1" s="113"/>
      <c r="N1" s="113"/>
      <c r="O1" s="113"/>
      <c r="P1" s="113"/>
      <c r="Q1" s="113"/>
      <c r="R1" s="113"/>
      <c r="S1" s="113"/>
      <c r="T1" s="113"/>
      <c r="U1" s="113"/>
      <c r="V1" s="113"/>
      <c r="W1" s="113"/>
      <c r="X1" s="113"/>
      <c r="Y1" s="113"/>
      <c r="Z1" s="113"/>
      <c r="AA1" s="113"/>
      <c r="AB1" s="113"/>
      <c r="AC1" s="113"/>
      <c r="AD1" s="113"/>
      <c r="AE1" s="113"/>
      <c r="AF1" s="113"/>
      <c r="AG1" s="113"/>
      <c r="AH1" s="113"/>
      <c r="AI1" s="113"/>
      <c r="AJ1" s="113"/>
      <c r="AK1" s="113"/>
      <c r="AL1" s="113"/>
      <c r="AM1" s="113"/>
      <c r="AN1" s="113"/>
      <c r="AO1" s="113"/>
      <c r="AP1" s="113"/>
      <c r="AQ1" s="113"/>
      <c r="AR1" s="113"/>
      <c r="AS1" s="113"/>
      <c r="AT1" s="113"/>
      <c r="AU1" s="113"/>
      <c r="AV1" s="113"/>
      <c r="AW1" s="113"/>
      <c r="AX1" s="113"/>
      <c r="AY1" s="114" t="s">
        <v>310</v>
      </c>
    </row>
    <row r="2" s="112" customFormat="1">
      <c r="A2" s="113"/>
      <c r="B2" s="113"/>
      <c r="C2" s="113"/>
      <c r="D2" s="113"/>
      <c r="E2" s="113"/>
      <c r="F2" s="113"/>
      <c r="G2" s="113"/>
      <c r="H2" s="113"/>
      <c r="I2" s="113"/>
      <c r="J2" s="115"/>
      <c r="K2" s="930"/>
      <c r="L2" s="930"/>
      <c r="M2" s="930"/>
      <c r="N2" s="930"/>
      <c r="O2" s="115"/>
      <c r="P2" s="113"/>
      <c r="Q2" s="113"/>
      <c r="R2" s="113"/>
      <c r="S2" s="113"/>
      <c r="T2" s="113"/>
      <c r="U2" s="113"/>
      <c r="V2" s="113"/>
      <c r="W2" s="113"/>
      <c r="X2" s="113"/>
      <c r="Y2" s="113"/>
      <c r="Z2" s="113"/>
      <c r="AA2" s="113"/>
      <c r="AB2" s="113"/>
      <c r="AC2" s="113"/>
      <c r="AD2" s="113"/>
      <c r="AE2" s="113"/>
      <c r="AF2" s="113"/>
      <c r="AG2" s="113"/>
      <c r="AH2" s="113"/>
      <c r="AI2" s="113"/>
      <c r="AJ2" s="113"/>
      <c r="AK2" s="113"/>
      <c r="AL2" s="113"/>
      <c r="AM2" s="113"/>
      <c r="AN2" s="113"/>
      <c r="AO2" s="113"/>
      <c r="AP2" s="113"/>
      <c r="AQ2" s="113"/>
      <c r="AR2" s="113"/>
      <c r="AS2" s="113"/>
      <c r="AT2" s="113"/>
      <c r="AU2" s="113"/>
      <c r="AV2" s="113"/>
      <c r="AW2" s="113"/>
      <c r="AX2" s="113"/>
      <c r="AY2" s="114" t="s">
        <v>1</v>
      </c>
    </row>
    <row r="3" s="112" customFormat="1">
      <c r="A3" s="113"/>
      <c r="B3" s="113"/>
      <c r="C3" s="113"/>
      <c r="D3" s="113"/>
      <c r="E3" s="113"/>
      <c r="F3" s="113"/>
      <c r="G3" s="113"/>
      <c r="H3" s="113"/>
      <c r="I3" s="113"/>
      <c r="J3" s="113"/>
      <c r="K3" s="113"/>
      <c r="L3" s="113"/>
      <c r="M3" s="113"/>
      <c r="N3" s="113"/>
      <c r="O3" s="113"/>
      <c r="P3" s="113"/>
      <c r="Q3" s="113"/>
      <c r="R3" s="113"/>
      <c r="S3" s="113"/>
      <c r="T3" s="113"/>
      <c r="U3" s="113"/>
      <c r="V3" s="113"/>
      <c r="W3" s="113"/>
      <c r="X3" s="113"/>
      <c r="Y3" s="113"/>
      <c r="Z3" s="113"/>
      <c r="AA3" s="113"/>
      <c r="AB3" s="113"/>
      <c r="AC3" s="113"/>
      <c r="AD3" s="113"/>
      <c r="AE3" s="113"/>
      <c r="AF3" s="113"/>
      <c r="AG3" s="113"/>
      <c r="AH3" s="113"/>
      <c r="AI3" s="113"/>
      <c r="AJ3" s="113"/>
      <c r="AK3" s="113"/>
      <c r="AL3" s="113"/>
      <c r="AM3" s="113"/>
      <c r="AN3" s="113"/>
      <c r="AO3" s="113"/>
      <c r="AP3" s="113"/>
      <c r="AQ3" s="113"/>
      <c r="AR3" s="113"/>
      <c r="AS3" s="113"/>
      <c r="AT3" s="113"/>
      <c r="AU3" s="113"/>
      <c r="AV3" s="113"/>
      <c r="AW3" s="116" t="s">
        <v>311</v>
      </c>
      <c r="AX3" s="116" t="s">
        <v>312</v>
      </c>
      <c r="AY3" s="114" t="s">
        <v>313</v>
      </c>
      <c r="AZ3" s="117" t="s">
        <v>314</v>
      </c>
    </row>
    <row r="4" s="112" customFormat="1" ht="18.75">
      <c r="A4" s="931" t="s">
        <v>315</v>
      </c>
      <c r="B4" s="931"/>
      <c r="C4" s="931"/>
      <c r="D4" s="931"/>
      <c r="E4" s="931"/>
      <c r="F4" s="931"/>
      <c r="G4" s="931"/>
      <c r="H4" s="931"/>
      <c r="I4" s="931"/>
      <c r="J4" s="931"/>
      <c r="K4" s="931"/>
      <c r="L4" s="931"/>
      <c r="M4" s="931"/>
      <c r="N4" s="931"/>
      <c r="O4" s="931"/>
      <c r="P4" s="931"/>
      <c r="Q4" s="931"/>
      <c r="R4" s="931"/>
      <c r="S4" s="931"/>
      <c r="T4" s="931"/>
      <c r="U4" s="931"/>
      <c r="V4" s="931"/>
      <c r="W4" s="931"/>
      <c r="X4" s="931"/>
      <c r="Y4" s="931"/>
      <c r="Z4" s="931"/>
      <c r="AA4" s="931"/>
      <c r="AB4" s="931"/>
      <c r="AC4" s="931"/>
      <c r="AD4" s="931"/>
      <c r="AE4" s="931"/>
      <c r="AF4" s="931"/>
      <c r="AG4" s="931"/>
      <c r="AH4" s="931"/>
      <c r="AI4" s="931"/>
      <c r="AJ4" s="931"/>
      <c r="AK4" s="931"/>
      <c r="AL4" s="931"/>
      <c r="AM4" s="931"/>
      <c r="AN4" s="931"/>
      <c r="AO4" s="931"/>
      <c r="AP4" s="931"/>
      <c r="AQ4" s="931"/>
      <c r="AR4" s="931"/>
      <c r="AS4" s="931"/>
      <c r="AT4" s="931"/>
      <c r="AU4" s="931"/>
      <c r="AV4" s="931"/>
      <c r="AW4" s="931"/>
      <c r="AX4" s="931"/>
      <c r="AY4" s="931"/>
    </row>
    <row r="5" s="112" customFormat="1" ht="18.75">
      <c r="A5" s="932" t="s">
        <v>316</v>
      </c>
      <c r="B5" s="932"/>
      <c r="C5" s="932"/>
      <c r="D5" s="932"/>
      <c r="E5" s="932"/>
      <c r="F5" s="932"/>
      <c r="G5" s="932"/>
      <c r="H5" s="932"/>
      <c r="I5" s="932"/>
      <c r="J5" s="932"/>
      <c r="K5" s="932"/>
      <c r="L5" s="932"/>
      <c r="M5" s="932"/>
      <c r="N5" s="932"/>
      <c r="O5" s="932"/>
      <c r="P5" s="932"/>
      <c r="Q5" s="932"/>
      <c r="R5" s="932"/>
      <c r="S5" s="932"/>
      <c r="T5" s="932"/>
      <c r="U5" s="932"/>
      <c r="V5" s="932"/>
      <c r="W5" s="932"/>
      <c r="X5" s="932"/>
      <c r="Y5" s="932"/>
      <c r="Z5" s="932"/>
      <c r="AA5" s="932"/>
      <c r="AB5" s="932"/>
      <c r="AC5" s="932"/>
      <c r="AD5" s="932"/>
      <c r="AE5" s="932"/>
      <c r="AF5" s="932"/>
      <c r="AG5" s="932"/>
      <c r="AH5" s="932"/>
      <c r="AI5" s="932"/>
      <c r="AJ5" s="932"/>
      <c r="AK5" s="932"/>
      <c r="AL5" s="932"/>
      <c r="AM5" s="932"/>
      <c r="AN5" s="932"/>
      <c r="AO5" s="932"/>
      <c r="AP5" s="932"/>
      <c r="AQ5" s="932"/>
      <c r="AR5" s="932"/>
      <c r="AS5" s="932"/>
      <c r="AT5" s="932"/>
      <c r="AU5" s="932"/>
      <c r="AV5" s="932"/>
      <c r="AW5" s="932"/>
      <c r="AX5" s="932"/>
      <c r="AY5" s="932"/>
    </row>
    <row r="6" s="112" customFormat="1">
      <c r="A6" s="113"/>
      <c r="B6" s="113"/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3"/>
      <c r="N6" s="113"/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3"/>
      <c r="Z6" s="113"/>
      <c r="AA6" s="113"/>
      <c r="AB6" s="113"/>
      <c r="AC6" s="113"/>
      <c r="AD6" s="113"/>
      <c r="AE6" s="113"/>
      <c r="AF6" s="113"/>
      <c r="AG6" s="113"/>
      <c r="AH6" s="113"/>
      <c r="AI6" s="113"/>
      <c r="AJ6" s="113"/>
      <c r="AK6" s="113"/>
      <c r="AL6" s="113"/>
      <c r="AM6" s="113"/>
      <c r="AN6" s="113"/>
      <c r="AO6" s="113"/>
      <c r="AP6" s="113"/>
      <c r="AQ6" s="113"/>
      <c r="AR6" s="113"/>
      <c r="AS6" s="113"/>
      <c r="AT6" s="113"/>
      <c r="AU6" s="113"/>
      <c r="AV6" s="113"/>
      <c r="AW6" s="113"/>
      <c r="AX6" s="113"/>
      <c r="AY6" s="113"/>
    </row>
    <row r="7" s="112" customFormat="1" ht="18.75">
      <c r="A7" s="933" t="s">
        <v>317</v>
      </c>
      <c r="B7" s="933"/>
      <c r="C7" s="933"/>
      <c r="D7" s="933"/>
      <c r="E7" s="933"/>
      <c r="F7" s="933"/>
      <c r="G7" s="933"/>
      <c r="H7" s="933"/>
      <c r="I7" s="933"/>
      <c r="J7" s="933"/>
      <c r="K7" s="933"/>
      <c r="L7" s="933"/>
      <c r="M7" s="933"/>
      <c r="N7" s="933"/>
      <c r="O7" s="933"/>
      <c r="P7" s="933"/>
      <c r="Q7" s="933"/>
      <c r="R7" s="933"/>
      <c r="S7" s="933"/>
      <c r="T7" s="933"/>
      <c r="U7" s="933"/>
      <c r="V7" s="933"/>
      <c r="W7" s="933"/>
      <c r="X7" s="933"/>
      <c r="Y7" s="933"/>
      <c r="Z7" s="933"/>
      <c r="AA7" s="933"/>
      <c r="AB7" s="933"/>
      <c r="AC7" s="933"/>
      <c r="AD7" s="933"/>
      <c r="AE7" s="933"/>
      <c r="AF7" s="933"/>
      <c r="AG7" s="933"/>
      <c r="AH7" s="933"/>
      <c r="AI7" s="933"/>
      <c r="AJ7" s="933"/>
      <c r="AK7" s="933"/>
      <c r="AL7" s="933"/>
      <c r="AM7" s="933"/>
      <c r="AN7" s="933"/>
      <c r="AO7" s="933"/>
      <c r="AP7" s="933"/>
      <c r="AQ7" s="933"/>
      <c r="AR7" s="933"/>
      <c r="AS7" s="933"/>
      <c r="AT7" s="933"/>
      <c r="AU7" s="933"/>
      <c r="AV7" s="933"/>
      <c r="AW7" s="933"/>
      <c r="AX7" s="933"/>
      <c r="AY7" s="933"/>
    </row>
    <row r="8" s="112" customFormat="1">
      <c r="A8" s="934" t="s">
        <v>4</v>
      </c>
      <c r="B8" s="934"/>
      <c r="C8" s="934"/>
      <c r="D8" s="934"/>
      <c r="E8" s="934"/>
      <c r="F8" s="934"/>
      <c r="G8" s="934"/>
      <c r="H8" s="934"/>
      <c r="I8" s="934"/>
      <c r="J8" s="934"/>
      <c r="K8" s="934"/>
      <c r="L8" s="934"/>
      <c r="M8" s="934"/>
      <c r="N8" s="934"/>
      <c r="O8" s="934"/>
      <c r="P8" s="934"/>
      <c r="Q8" s="934"/>
      <c r="R8" s="934"/>
      <c r="S8" s="934"/>
      <c r="T8" s="934"/>
      <c r="U8" s="934"/>
      <c r="V8" s="934"/>
      <c r="W8" s="934"/>
      <c r="X8" s="934"/>
      <c r="Y8" s="934"/>
      <c r="Z8" s="934"/>
      <c r="AA8" s="934"/>
      <c r="AB8" s="934"/>
      <c r="AC8" s="934"/>
      <c r="AD8" s="934"/>
      <c r="AE8" s="934"/>
      <c r="AF8" s="934"/>
      <c r="AG8" s="934"/>
      <c r="AH8" s="934"/>
      <c r="AI8" s="934"/>
      <c r="AJ8" s="934"/>
      <c r="AK8" s="934"/>
      <c r="AL8" s="934"/>
      <c r="AM8" s="934"/>
      <c r="AN8" s="934"/>
      <c r="AO8" s="934"/>
      <c r="AP8" s="934"/>
      <c r="AQ8" s="934"/>
      <c r="AR8" s="934"/>
      <c r="AS8" s="934"/>
      <c r="AT8" s="934"/>
      <c r="AU8" s="934"/>
      <c r="AV8" s="934"/>
      <c r="AW8" s="934"/>
      <c r="AX8" s="934"/>
      <c r="AY8" s="934"/>
    </row>
    <row r="9" s="112" customFormat="1">
      <c r="A9" s="113"/>
      <c r="B9" s="113"/>
      <c r="C9" s="113"/>
      <c r="D9" s="113"/>
      <c r="E9" s="113"/>
      <c r="F9" s="113"/>
      <c r="G9" s="113"/>
      <c r="H9" s="113"/>
      <c r="I9" s="113"/>
      <c r="J9" s="113"/>
      <c r="K9" s="113"/>
      <c r="L9" s="113"/>
      <c r="M9" s="113"/>
      <c r="N9" s="113"/>
      <c r="O9" s="113"/>
      <c r="P9" s="113"/>
      <c r="Q9" s="113"/>
      <c r="R9" s="113"/>
      <c r="S9" s="113"/>
      <c r="T9" s="113"/>
      <c r="U9" s="113"/>
      <c r="V9" s="113"/>
      <c r="W9" s="113"/>
      <c r="X9" s="113"/>
      <c r="Y9" s="113"/>
      <c r="Z9" s="113"/>
      <c r="AA9" s="113"/>
      <c r="AB9" s="113"/>
      <c r="AC9" s="113"/>
      <c r="AD9" s="113"/>
      <c r="AE9" s="113"/>
      <c r="AF9" s="113"/>
      <c r="AG9" s="113"/>
      <c r="AH9" s="113"/>
      <c r="AI9" s="113"/>
      <c r="AJ9" s="113"/>
      <c r="AK9" s="113"/>
      <c r="AL9" s="113"/>
      <c r="AM9" s="113"/>
      <c r="AN9" s="113"/>
      <c r="AO9" s="113"/>
      <c r="AP9" s="113"/>
      <c r="AQ9" s="113"/>
      <c r="AR9" s="113"/>
      <c r="AS9" s="113"/>
      <c r="AT9" s="113"/>
      <c r="AU9" s="113"/>
      <c r="AV9" s="113"/>
      <c r="AW9" s="113"/>
      <c r="AX9" s="113"/>
      <c r="AY9" s="113"/>
    </row>
    <row r="10" s="112" customFormat="1" ht="18.75">
      <c r="A10" s="933" t="s">
        <v>318</v>
      </c>
      <c r="B10" s="933"/>
      <c r="C10" s="933"/>
      <c r="D10" s="933"/>
      <c r="E10" s="933"/>
      <c r="F10" s="933"/>
      <c r="G10" s="933"/>
      <c r="H10" s="933"/>
      <c r="I10" s="933"/>
      <c r="J10" s="933"/>
      <c r="K10" s="933"/>
      <c r="L10" s="933"/>
      <c r="M10" s="933"/>
      <c r="N10" s="933"/>
      <c r="O10" s="933"/>
      <c r="P10" s="933"/>
      <c r="Q10" s="933"/>
      <c r="R10" s="933"/>
      <c r="S10" s="933"/>
      <c r="T10" s="933"/>
      <c r="U10" s="933"/>
      <c r="V10" s="933"/>
      <c r="W10" s="933"/>
      <c r="X10" s="933"/>
      <c r="Y10" s="933"/>
      <c r="Z10" s="933"/>
      <c r="AA10" s="933"/>
      <c r="AB10" s="933"/>
      <c r="AC10" s="933"/>
      <c r="AD10" s="933"/>
      <c r="AE10" s="933"/>
      <c r="AF10" s="933"/>
      <c r="AG10" s="933"/>
      <c r="AH10" s="933"/>
      <c r="AI10" s="933"/>
      <c r="AJ10" s="933"/>
      <c r="AK10" s="933"/>
      <c r="AL10" s="933"/>
      <c r="AM10" s="933"/>
      <c r="AN10" s="933"/>
      <c r="AO10" s="933"/>
      <c r="AP10" s="933"/>
      <c r="AQ10" s="933"/>
      <c r="AR10" s="933"/>
      <c r="AS10" s="933"/>
      <c r="AT10" s="933"/>
      <c r="AU10" s="933"/>
      <c r="AV10" s="933"/>
      <c r="AW10" s="933"/>
      <c r="AX10" s="933"/>
      <c r="AY10" s="933"/>
    </row>
    <row r="11" s="112" customFormat="1" ht="18.75">
      <c r="A11" s="119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21"/>
      <c r="Q11" s="121"/>
      <c r="R11" s="121"/>
      <c r="S11" s="121"/>
      <c r="T11" s="121"/>
      <c r="U11" s="121"/>
      <c r="V11" s="121"/>
      <c r="W11" s="121"/>
      <c r="X11" s="121"/>
      <c r="Y11" s="121"/>
      <c r="Z11" s="121"/>
      <c r="AA11" s="121"/>
      <c r="AB11" s="121"/>
      <c r="AC11" s="121"/>
      <c r="AD11" s="121"/>
      <c r="AE11" s="121"/>
      <c r="AF11" s="121"/>
      <c r="AG11" s="121"/>
      <c r="AH11" s="119"/>
      <c r="AI11" s="119"/>
      <c r="AJ11" s="119"/>
      <c r="AK11" s="119"/>
      <c r="AL11" s="119"/>
      <c r="AM11" s="119"/>
      <c r="AN11" s="119"/>
      <c r="AO11" s="119"/>
      <c r="AP11" s="119"/>
      <c r="AQ11" s="119"/>
      <c r="AR11" s="119"/>
      <c r="AS11" s="119"/>
      <c r="AT11" s="113"/>
      <c r="AU11" s="113"/>
      <c r="AV11" s="113"/>
      <c r="AW11" s="113"/>
      <c r="AX11" s="113"/>
      <c r="AY11" s="113"/>
    </row>
    <row r="12" s="112" customFormat="1" ht="18.75">
      <c r="A12" s="905" t="s">
        <v>319</v>
      </c>
      <c r="B12" s="905"/>
      <c r="C12" s="905"/>
      <c r="D12" s="905"/>
      <c r="E12" s="905"/>
      <c r="F12" s="905"/>
      <c r="G12" s="905"/>
      <c r="H12" s="905"/>
      <c r="I12" s="905"/>
      <c r="J12" s="905"/>
      <c r="K12" s="905"/>
      <c r="L12" s="905"/>
      <c r="M12" s="905"/>
      <c r="N12" s="905"/>
      <c r="O12" s="905"/>
      <c r="P12" s="905"/>
      <c r="Q12" s="905"/>
      <c r="R12" s="905"/>
      <c r="S12" s="905"/>
      <c r="T12" s="905"/>
      <c r="U12" s="905"/>
      <c r="V12" s="905"/>
      <c r="W12" s="905"/>
      <c r="X12" s="905"/>
      <c r="Y12" s="905"/>
      <c r="Z12" s="905"/>
      <c r="AA12" s="905"/>
      <c r="AB12" s="905"/>
      <c r="AC12" s="905"/>
      <c r="AD12" s="905"/>
      <c r="AE12" s="905"/>
      <c r="AF12" s="905"/>
      <c r="AG12" s="905"/>
      <c r="AH12" s="905"/>
      <c r="AI12" s="905"/>
      <c r="AJ12" s="905"/>
      <c r="AK12" s="905"/>
      <c r="AL12" s="905"/>
      <c r="AM12" s="905"/>
      <c r="AN12" s="905"/>
      <c r="AO12" s="905"/>
      <c r="AP12" s="905"/>
      <c r="AQ12" s="905"/>
      <c r="AR12" s="905"/>
      <c r="AS12" s="905"/>
      <c r="AT12" s="905"/>
      <c r="AU12" s="905"/>
      <c r="AV12" s="905"/>
      <c r="AW12" s="905"/>
      <c r="AX12" s="905"/>
      <c r="AY12" s="905"/>
    </row>
    <row r="13" s="112" customFormat="1">
      <c r="A13" s="904" t="s">
        <v>320</v>
      </c>
      <c r="B13" s="904"/>
      <c r="C13" s="904"/>
      <c r="D13" s="904"/>
      <c r="E13" s="904"/>
      <c r="F13" s="904"/>
      <c r="G13" s="904"/>
      <c r="H13" s="904"/>
      <c r="I13" s="904"/>
      <c r="J13" s="904"/>
      <c r="K13" s="904"/>
      <c r="L13" s="904"/>
      <c r="M13" s="904"/>
      <c r="N13" s="904"/>
      <c r="O13" s="904"/>
      <c r="P13" s="904"/>
      <c r="Q13" s="904"/>
      <c r="R13" s="904"/>
      <c r="S13" s="904"/>
      <c r="T13" s="904"/>
      <c r="U13" s="904"/>
      <c r="V13" s="904"/>
      <c r="W13" s="904"/>
      <c r="X13" s="904"/>
      <c r="Y13" s="904"/>
      <c r="Z13" s="904"/>
      <c r="AA13" s="904"/>
      <c r="AB13" s="904"/>
      <c r="AC13" s="904"/>
      <c r="AD13" s="904"/>
      <c r="AE13" s="904"/>
      <c r="AF13" s="904"/>
      <c r="AG13" s="904"/>
      <c r="AH13" s="904"/>
      <c r="AI13" s="904"/>
      <c r="AJ13" s="904"/>
      <c r="AK13" s="904"/>
      <c r="AL13" s="904"/>
      <c r="AM13" s="904"/>
      <c r="AN13" s="904"/>
      <c r="AO13" s="904"/>
      <c r="AP13" s="904"/>
      <c r="AQ13" s="904"/>
      <c r="AR13" s="904"/>
      <c r="AS13" s="904"/>
      <c r="AT13" s="904"/>
      <c r="AU13" s="904"/>
      <c r="AV13" s="904"/>
      <c r="AW13" s="904"/>
      <c r="AX13" s="904"/>
      <c r="AY13" s="904"/>
    </row>
    <row r="14" s="112" customFormat="1" ht="18.75">
      <c r="A14" s="905"/>
      <c r="B14" s="905"/>
      <c r="C14" s="905"/>
      <c r="D14" s="905"/>
      <c r="E14" s="905"/>
      <c r="F14" s="905"/>
      <c r="G14" s="905"/>
      <c r="H14" s="905"/>
      <c r="I14" s="905"/>
      <c r="J14" s="905"/>
      <c r="K14" s="905"/>
      <c r="L14" s="905"/>
      <c r="M14" s="905"/>
      <c r="N14" s="905"/>
      <c r="O14" s="905"/>
      <c r="P14" s="905"/>
      <c r="Q14" s="905"/>
      <c r="R14" s="905"/>
      <c r="S14" s="905"/>
      <c r="T14" s="905"/>
      <c r="U14" s="905"/>
      <c r="V14" s="905"/>
      <c r="W14" s="905"/>
      <c r="X14" s="905"/>
      <c r="Y14" s="905"/>
      <c r="Z14" s="905"/>
      <c r="AA14" s="905"/>
      <c r="AB14" s="905"/>
      <c r="AC14" s="905"/>
      <c r="AD14" s="905"/>
      <c r="AE14" s="905"/>
      <c r="AF14" s="905"/>
      <c r="AG14" s="905"/>
      <c r="AH14" s="905"/>
      <c r="AI14" s="905"/>
      <c r="AJ14" s="905"/>
      <c r="AK14" s="905"/>
      <c r="AL14" s="905"/>
      <c r="AM14" s="905"/>
      <c r="AN14" s="905"/>
      <c r="AO14" s="905"/>
      <c r="AP14" s="905"/>
      <c r="AQ14" s="905"/>
      <c r="AR14" s="905"/>
      <c r="AS14" s="905"/>
      <c r="AT14" s="13"/>
      <c r="AU14" s="13"/>
      <c r="AV14" s="13"/>
      <c r="AW14" s="13"/>
      <c r="AX14" s="13"/>
      <c r="AY14" s="13"/>
    </row>
    <row r="15" s="112" customFormat="1">
      <c r="A15" s="935" t="s">
        <v>6</v>
      </c>
      <c r="B15" s="935" t="s">
        <v>7</v>
      </c>
      <c r="C15" s="935" t="s">
        <v>321</v>
      </c>
      <c r="D15" s="935" t="s">
        <v>322</v>
      </c>
      <c r="E15" s="935"/>
      <c r="F15" s="935"/>
      <c r="G15" s="935"/>
      <c r="H15" s="935"/>
      <c r="I15" s="935"/>
      <c r="J15" s="935"/>
      <c r="K15" s="935"/>
      <c r="L15" s="935"/>
      <c r="M15" s="935"/>
      <c r="N15" s="935"/>
      <c r="O15" s="935"/>
      <c r="P15" s="935"/>
      <c r="Q15" s="935"/>
      <c r="R15" s="935"/>
      <c r="S15" s="935"/>
      <c r="T15" s="935"/>
      <c r="U15" s="935"/>
      <c r="V15" s="935"/>
      <c r="W15" s="935"/>
      <c r="X15" s="935"/>
      <c r="Y15" s="935"/>
      <c r="Z15" s="935"/>
      <c r="AA15" s="935"/>
      <c r="AB15" s="935"/>
      <c r="AC15" s="935"/>
      <c r="AD15" s="935"/>
      <c r="AE15" s="935"/>
      <c r="AF15" s="935"/>
      <c r="AG15" s="935"/>
      <c r="AH15" s="935"/>
      <c r="AI15" s="935"/>
      <c r="AJ15" s="935"/>
      <c r="AK15" s="935"/>
      <c r="AL15" s="935"/>
      <c r="AM15" s="935"/>
      <c r="AN15" s="935"/>
      <c r="AO15" s="935"/>
      <c r="AP15" s="935"/>
      <c r="AQ15" s="935"/>
      <c r="AR15" s="935"/>
      <c r="AS15" s="935"/>
      <c r="AT15" s="935"/>
      <c r="AU15" s="935"/>
      <c r="AV15" s="935"/>
      <c r="AW15" s="935"/>
      <c r="AX15" s="935"/>
      <c r="AY15" s="935"/>
    </row>
    <row r="16" s="112" customFormat="1" ht="101.25" customHeight="1">
      <c r="A16" s="935"/>
      <c r="B16" s="935"/>
      <c r="C16" s="935"/>
      <c r="D16" s="935" t="s">
        <v>323</v>
      </c>
      <c r="E16" s="935"/>
      <c r="F16" s="935"/>
      <c r="G16" s="935"/>
      <c r="H16" s="935"/>
      <c r="I16" s="935"/>
      <c r="J16" s="935"/>
      <c r="K16" s="935"/>
      <c r="L16" s="935"/>
      <c r="M16" s="935"/>
      <c r="N16" s="935"/>
      <c r="O16" s="935"/>
      <c r="P16" s="935"/>
      <c r="Q16" s="935"/>
      <c r="R16" s="935"/>
      <c r="S16" s="935"/>
      <c r="T16" s="935" t="s">
        <v>324</v>
      </c>
      <c r="U16" s="935"/>
      <c r="V16" s="935"/>
      <c r="W16" s="935"/>
      <c r="X16" s="935"/>
      <c r="Y16" s="935"/>
      <c r="Z16" s="935"/>
      <c r="AA16" s="935"/>
      <c r="AB16" s="935"/>
      <c r="AC16" s="935"/>
      <c r="AD16" s="935" t="s">
        <v>325</v>
      </c>
      <c r="AE16" s="935"/>
      <c r="AF16" s="935"/>
      <c r="AG16" s="935"/>
      <c r="AH16" s="935"/>
      <c r="AI16" s="935"/>
      <c r="AJ16" s="935" t="s">
        <v>326</v>
      </c>
      <c r="AK16" s="935"/>
      <c r="AL16" s="935"/>
      <c r="AM16" s="935"/>
      <c r="AN16" s="935" t="s">
        <v>327</v>
      </c>
      <c r="AO16" s="935"/>
      <c r="AP16" s="935"/>
      <c r="AQ16" s="935"/>
      <c r="AR16" s="935"/>
      <c r="AS16" s="935"/>
      <c r="AT16" s="935" t="s">
        <v>328</v>
      </c>
      <c r="AU16" s="935"/>
      <c r="AV16" s="935"/>
      <c r="AW16" s="935"/>
      <c r="AX16" s="935" t="s">
        <v>329</v>
      </c>
      <c r="AY16" s="935"/>
    </row>
    <row r="17" s="112" customFormat="1" ht="314.25" customHeight="1">
      <c r="A17" s="935"/>
      <c r="B17" s="935"/>
      <c r="C17" s="935"/>
      <c r="D17" s="936" t="s">
        <v>330</v>
      </c>
      <c r="E17" s="937"/>
      <c r="F17" s="936" t="s">
        <v>331</v>
      </c>
      <c r="G17" s="937"/>
      <c r="H17" s="936" t="s">
        <v>332</v>
      </c>
      <c r="I17" s="937"/>
      <c r="J17" s="936" t="s">
        <v>333</v>
      </c>
      <c r="K17" s="937"/>
      <c r="L17" s="936" t="s">
        <v>334</v>
      </c>
      <c r="M17" s="937"/>
      <c r="N17" s="936" t="s">
        <v>335</v>
      </c>
      <c r="O17" s="937"/>
      <c r="P17" s="936" t="s">
        <v>336</v>
      </c>
      <c r="Q17" s="937"/>
      <c r="R17" s="936" t="s">
        <v>337</v>
      </c>
      <c r="S17" s="937"/>
      <c r="T17" s="936" t="s">
        <v>338</v>
      </c>
      <c r="U17" s="937"/>
      <c r="V17" s="936" t="s">
        <v>339</v>
      </c>
      <c r="W17" s="937"/>
      <c r="X17" s="936" t="s">
        <v>340</v>
      </c>
      <c r="Y17" s="937"/>
      <c r="Z17" s="936" t="s">
        <v>341</v>
      </c>
      <c r="AA17" s="937"/>
      <c r="AB17" s="936" t="s">
        <v>342</v>
      </c>
      <c r="AC17" s="937"/>
      <c r="AD17" s="936" t="s">
        <v>343</v>
      </c>
      <c r="AE17" s="937"/>
      <c r="AF17" s="936" t="s">
        <v>344</v>
      </c>
      <c r="AG17" s="937"/>
      <c r="AH17" s="936" t="s">
        <v>345</v>
      </c>
      <c r="AI17" s="937"/>
      <c r="AJ17" s="936" t="s">
        <v>346</v>
      </c>
      <c r="AK17" s="937"/>
      <c r="AL17" s="936" t="s">
        <v>347</v>
      </c>
      <c r="AM17" s="937"/>
      <c r="AN17" s="936" t="s">
        <v>348</v>
      </c>
      <c r="AO17" s="937"/>
      <c r="AP17" s="936" t="s">
        <v>349</v>
      </c>
      <c r="AQ17" s="937"/>
      <c r="AR17" s="936" t="s">
        <v>350</v>
      </c>
      <c r="AS17" s="937"/>
      <c r="AT17" s="936" t="s">
        <v>351</v>
      </c>
      <c r="AU17" s="937"/>
      <c r="AV17" s="936" t="s">
        <v>352</v>
      </c>
      <c r="AW17" s="937"/>
      <c r="AX17" s="936" t="s">
        <v>353</v>
      </c>
      <c r="AY17" s="937"/>
    </row>
    <row r="18" s="112" customFormat="1" ht="47.25" customHeight="1">
      <c r="A18" s="935"/>
      <c r="B18" s="935"/>
      <c r="C18" s="935"/>
      <c r="D18" s="123" t="s">
        <v>43</v>
      </c>
      <c r="E18" s="123" t="s">
        <v>267</v>
      </c>
      <c r="F18" s="123" t="s">
        <v>43</v>
      </c>
      <c r="G18" s="123" t="s">
        <v>267</v>
      </c>
      <c r="H18" s="123" t="s">
        <v>43</v>
      </c>
      <c r="I18" s="123" t="s">
        <v>267</v>
      </c>
      <c r="J18" s="123" t="s">
        <v>43</v>
      </c>
      <c r="K18" s="123" t="s">
        <v>267</v>
      </c>
      <c r="L18" s="123" t="s">
        <v>43</v>
      </c>
      <c r="M18" s="123" t="s">
        <v>267</v>
      </c>
      <c r="N18" s="123" t="s">
        <v>43</v>
      </c>
      <c r="O18" s="123" t="s">
        <v>267</v>
      </c>
      <c r="P18" s="123" t="s">
        <v>43</v>
      </c>
      <c r="Q18" s="123" t="s">
        <v>267</v>
      </c>
      <c r="R18" s="123" t="s">
        <v>43</v>
      </c>
      <c r="S18" s="123" t="s">
        <v>267</v>
      </c>
      <c r="T18" s="123" t="s">
        <v>43</v>
      </c>
      <c r="U18" s="123" t="s">
        <v>267</v>
      </c>
      <c r="V18" s="123" t="s">
        <v>43</v>
      </c>
      <c r="W18" s="123" t="s">
        <v>267</v>
      </c>
      <c r="X18" s="123" t="s">
        <v>43</v>
      </c>
      <c r="Y18" s="123" t="s">
        <v>267</v>
      </c>
      <c r="Z18" s="123" t="s">
        <v>43</v>
      </c>
      <c r="AA18" s="123" t="s">
        <v>267</v>
      </c>
      <c r="AB18" s="123" t="s">
        <v>43</v>
      </c>
      <c r="AC18" s="123" t="s">
        <v>267</v>
      </c>
      <c r="AD18" s="123" t="s">
        <v>43</v>
      </c>
      <c r="AE18" s="123" t="s">
        <v>267</v>
      </c>
      <c r="AF18" s="123" t="s">
        <v>43</v>
      </c>
      <c r="AG18" s="123" t="s">
        <v>267</v>
      </c>
      <c r="AH18" s="123" t="s">
        <v>43</v>
      </c>
      <c r="AI18" s="123" t="s">
        <v>267</v>
      </c>
      <c r="AJ18" s="123" t="s">
        <v>43</v>
      </c>
      <c r="AK18" s="123" t="s">
        <v>267</v>
      </c>
      <c r="AL18" s="123" t="s">
        <v>43</v>
      </c>
      <c r="AM18" s="123" t="s">
        <v>267</v>
      </c>
      <c r="AN18" s="123" t="s">
        <v>43</v>
      </c>
      <c r="AO18" s="123" t="s">
        <v>267</v>
      </c>
      <c r="AP18" s="123" t="s">
        <v>43</v>
      </c>
      <c r="AQ18" s="123" t="s">
        <v>267</v>
      </c>
      <c r="AR18" s="123" t="s">
        <v>43</v>
      </c>
      <c r="AS18" s="123" t="s">
        <v>267</v>
      </c>
      <c r="AT18" s="123" t="s">
        <v>43</v>
      </c>
      <c r="AU18" s="123" t="s">
        <v>267</v>
      </c>
      <c r="AV18" s="123" t="s">
        <v>43</v>
      </c>
      <c r="AW18" s="123" t="s">
        <v>267</v>
      </c>
      <c r="AX18" s="123" t="s">
        <v>43</v>
      </c>
      <c r="AY18" s="123" t="s">
        <v>267</v>
      </c>
    </row>
    <row r="19" ht="17.25" customHeight="1">
      <c r="A19" s="124">
        <v>1</v>
      </c>
      <c r="B19" s="125">
        <v>2</v>
      </c>
      <c r="C19" s="124">
        <v>3</v>
      </c>
      <c r="D19" s="126" t="s">
        <v>354</v>
      </c>
      <c r="E19" s="126" t="s">
        <v>355</v>
      </c>
      <c r="F19" s="126" t="s">
        <v>356</v>
      </c>
      <c r="G19" s="126" t="s">
        <v>357</v>
      </c>
      <c r="H19" s="126" t="s">
        <v>358</v>
      </c>
      <c r="I19" s="126" t="s">
        <v>359</v>
      </c>
      <c r="J19" s="126" t="s">
        <v>360</v>
      </c>
      <c r="K19" s="126" t="s">
        <v>361</v>
      </c>
      <c r="L19" s="126" t="s">
        <v>362</v>
      </c>
      <c r="M19" s="126" t="s">
        <v>363</v>
      </c>
      <c r="N19" s="126" t="s">
        <v>364</v>
      </c>
      <c r="O19" s="126" t="s">
        <v>365</v>
      </c>
      <c r="P19" s="126" t="s">
        <v>366</v>
      </c>
      <c r="Q19" s="126" t="s">
        <v>367</v>
      </c>
      <c r="R19" s="126" t="s">
        <v>368</v>
      </c>
      <c r="S19" s="126" t="s">
        <v>369</v>
      </c>
      <c r="T19" s="126" t="s">
        <v>370</v>
      </c>
      <c r="U19" s="126" t="s">
        <v>371</v>
      </c>
      <c r="V19" s="126" t="s">
        <v>372</v>
      </c>
      <c r="W19" s="126" t="s">
        <v>373</v>
      </c>
      <c r="X19" s="126" t="s">
        <v>374</v>
      </c>
      <c r="Y19" s="126" t="s">
        <v>375</v>
      </c>
      <c r="Z19" s="126" t="s">
        <v>376</v>
      </c>
      <c r="AA19" s="126" t="s">
        <v>377</v>
      </c>
      <c r="AB19" s="126" t="s">
        <v>378</v>
      </c>
      <c r="AC19" s="126" t="s">
        <v>379</v>
      </c>
      <c r="AD19" s="126" t="s">
        <v>380</v>
      </c>
      <c r="AE19" s="126" t="s">
        <v>381</v>
      </c>
      <c r="AF19" s="126" t="s">
        <v>382</v>
      </c>
      <c r="AG19" s="126" t="s">
        <v>383</v>
      </c>
      <c r="AH19" s="126" t="s">
        <v>384</v>
      </c>
      <c r="AI19" s="126" t="s">
        <v>385</v>
      </c>
      <c r="AJ19" s="126" t="s">
        <v>386</v>
      </c>
      <c r="AK19" s="126" t="s">
        <v>387</v>
      </c>
      <c r="AL19" s="126" t="s">
        <v>388</v>
      </c>
      <c r="AM19" s="126" t="s">
        <v>389</v>
      </c>
      <c r="AN19" s="126" t="s">
        <v>390</v>
      </c>
      <c r="AO19" s="126" t="s">
        <v>391</v>
      </c>
      <c r="AP19" s="126" t="s">
        <v>392</v>
      </c>
      <c r="AQ19" s="126" t="s">
        <v>393</v>
      </c>
      <c r="AR19" s="126" t="s">
        <v>394</v>
      </c>
      <c r="AS19" s="126" t="s">
        <v>395</v>
      </c>
      <c r="AT19" s="126" t="s">
        <v>396</v>
      </c>
      <c r="AU19" s="126" t="s">
        <v>397</v>
      </c>
      <c r="AV19" s="126" t="s">
        <v>398</v>
      </c>
      <c r="AW19" s="126" t="s">
        <v>399</v>
      </c>
      <c r="AX19" s="126" t="s">
        <v>400</v>
      </c>
      <c r="AY19" s="126" t="s">
        <v>401</v>
      </c>
    </row>
    <row r="20" ht="31.5">
      <c r="A20" s="127" t="s">
        <v>106</v>
      </c>
      <c r="B20" s="128" t="s">
        <v>107</v>
      </c>
      <c r="C20" s="27" t="s">
        <v>108</v>
      </c>
      <c r="D20" s="129" t="s">
        <v>109</v>
      </c>
      <c r="E20" s="129" t="s">
        <v>109</v>
      </c>
      <c r="F20" s="129" t="s">
        <v>109</v>
      </c>
      <c r="G20" s="129" t="s">
        <v>109</v>
      </c>
      <c r="H20" s="129" t="s">
        <v>109</v>
      </c>
      <c r="I20" s="129" t="s">
        <v>109</v>
      </c>
      <c r="J20" s="129" t="s">
        <v>109</v>
      </c>
      <c r="K20" s="129" t="s">
        <v>109</v>
      </c>
      <c r="L20" s="129" t="s">
        <v>109</v>
      </c>
      <c r="M20" s="129" t="s">
        <v>109</v>
      </c>
      <c r="N20" s="129" t="s">
        <v>109</v>
      </c>
      <c r="O20" s="129" t="s">
        <v>109</v>
      </c>
      <c r="P20" s="129" t="s">
        <v>109</v>
      </c>
      <c r="Q20" s="129" t="s">
        <v>109</v>
      </c>
      <c r="R20" s="129" t="s">
        <v>109</v>
      </c>
      <c r="S20" s="129" t="s">
        <v>109</v>
      </c>
      <c r="T20" s="129" t="s">
        <v>109</v>
      </c>
      <c r="U20" s="129" t="s">
        <v>109</v>
      </c>
      <c r="V20" s="129" t="s">
        <v>109</v>
      </c>
      <c r="W20" s="129" t="s">
        <v>109</v>
      </c>
      <c r="X20" s="129" t="s">
        <v>109</v>
      </c>
      <c r="Y20" s="129" t="s">
        <v>109</v>
      </c>
      <c r="Z20" s="129" t="s">
        <v>109</v>
      </c>
      <c r="AA20" s="129" t="s">
        <v>109</v>
      </c>
      <c r="AB20" s="129" t="s">
        <v>109</v>
      </c>
      <c r="AC20" s="129" t="s">
        <v>109</v>
      </c>
      <c r="AD20" s="129" t="s">
        <v>109</v>
      </c>
      <c r="AE20" s="129" t="s">
        <v>109</v>
      </c>
      <c r="AF20" s="129" t="s">
        <v>109</v>
      </c>
      <c r="AG20" s="129" t="s">
        <v>109</v>
      </c>
      <c r="AH20" s="129" t="s">
        <v>109</v>
      </c>
      <c r="AI20" s="129" t="s">
        <v>109</v>
      </c>
      <c r="AJ20" s="129" t="s">
        <v>109</v>
      </c>
      <c r="AK20" s="129" t="s">
        <v>109</v>
      </c>
      <c r="AL20" s="129" t="s">
        <v>109</v>
      </c>
      <c r="AM20" s="129" t="s">
        <v>109</v>
      </c>
      <c r="AN20" s="129" t="s">
        <v>109</v>
      </c>
      <c r="AO20" s="129" t="s">
        <v>109</v>
      </c>
      <c r="AP20" s="129" t="s">
        <v>109</v>
      </c>
      <c r="AQ20" s="129" t="s">
        <v>109</v>
      </c>
      <c r="AR20" s="129" t="s">
        <v>109</v>
      </c>
      <c r="AS20" s="129" t="s">
        <v>109</v>
      </c>
      <c r="AT20" s="130">
        <f>AT26</f>
        <v>1.159</v>
      </c>
      <c r="AU20" s="130">
        <f>AU26</f>
        <v>1.159</v>
      </c>
      <c r="AV20" s="129" t="s">
        <v>109</v>
      </c>
      <c r="AW20" s="129" t="s">
        <v>109</v>
      </c>
      <c r="AX20" s="129" t="s">
        <v>109</v>
      </c>
      <c r="AY20" s="129" t="s">
        <v>109</v>
      </c>
    </row>
    <row r="21" ht="39.75" hidden="1" customHeight="1">
      <c r="A21" s="131" t="s">
        <v>110</v>
      </c>
      <c r="B21" s="122" t="s">
        <v>111</v>
      </c>
      <c r="C21" s="82" t="s">
        <v>108</v>
      </c>
      <c r="D21" s="132" t="s">
        <v>279</v>
      </c>
      <c r="E21" s="132" t="s">
        <v>279</v>
      </c>
      <c r="F21" s="132" t="s">
        <v>279</v>
      </c>
      <c r="G21" s="132" t="s">
        <v>279</v>
      </c>
      <c r="H21" s="132" t="s">
        <v>279</v>
      </c>
      <c r="I21" s="132" t="s">
        <v>279</v>
      </c>
      <c r="J21" s="132" t="s">
        <v>279</v>
      </c>
      <c r="K21" s="132" t="s">
        <v>279</v>
      </c>
      <c r="L21" s="132" t="s">
        <v>279</v>
      </c>
      <c r="M21" s="132" t="s">
        <v>279</v>
      </c>
      <c r="N21" s="132" t="s">
        <v>279</v>
      </c>
      <c r="O21" s="132" t="s">
        <v>279</v>
      </c>
      <c r="P21" s="132" t="s">
        <v>279</v>
      </c>
      <c r="Q21" s="132" t="s">
        <v>279</v>
      </c>
      <c r="R21" s="132" t="s">
        <v>279</v>
      </c>
      <c r="S21" s="132" t="s">
        <v>279</v>
      </c>
      <c r="T21" s="133"/>
      <c r="U21" s="134">
        <v>0</v>
      </c>
      <c r="V21" s="134">
        <v>0</v>
      </c>
      <c r="W21" s="134">
        <v>0</v>
      </c>
      <c r="X21" s="134">
        <v>0</v>
      </c>
      <c r="Y21" s="132" t="s">
        <v>279</v>
      </c>
      <c r="Z21" s="135" t="s">
        <v>109</v>
      </c>
      <c r="AA21" s="135" t="s">
        <v>109</v>
      </c>
      <c r="AB21" s="135" t="s">
        <v>109</v>
      </c>
      <c r="AC21" s="135" t="s">
        <v>109</v>
      </c>
      <c r="AD21" s="135" t="s">
        <v>109</v>
      </c>
      <c r="AE21" s="135" t="s">
        <v>109</v>
      </c>
      <c r="AF21" s="135" t="s">
        <v>109</v>
      </c>
      <c r="AG21" s="135" t="s">
        <v>109</v>
      </c>
      <c r="AH21" s="135" t="s">
        <v>109</v>
      </c>
      <c r="AI21" s="135" t="s">
        <v>109</v>
      </c>
      <c r="AJ21" s="135" t="s">
        <v>109</v>
      </c>
      <c r="AK21" s="135" t="s">
        <v>109</v>
      </c>
      <c r="AL21" s="135" t="s">
        <v>109</v>
      </c>
      <c r="AM21" s="135" t="s">
        <v>109</v>
      </c>
      <c r="AN21" s="135" t="s">
        <v>109</v>
      </c>
      <c r="AO21" s="135" t="s">
        <v>109</v>
      </c>
      <c r="AP21" s="135" t="s">
        <v>109</v>
      </c>
      <c r="AQ21" s="135" t="s">
        <v>109</v>
      </c>
      <c r="AR21" s="135" t="s">
        <v>109</v>
      </c>
      <c r="AS21" s="135" t="s">
        <v>109</v>
      </c>
      <c r="AT21" s="136" t="s">
        <v>279</v>
      </c>
      <c r="AU21" s="136" t="s">
        <v>279</v>
      </c>
      <c r="AV21" s="135" t="s">
        <v>109</v>
      </c>
      <c r="AW21" s="135" t="s">
        <v>109</v>
      </c>
      <c r="AX21" s="135" t="s">
        <v>109</v>
      </c>
      <c r="AY21" s="135" t="s">
        <v>109</v>
      </c>
    </row>
    <row r="22" ht="82.5" hidden="1" customHeight="1">
      <c r="A22" s="131" t="s">
        <v>112</v>
      </c>
      <c r="B22" s="122" t="s">
        <v>113</v>
      </c>
      <c r="C22" s="82" t="s">
        <v>108</v>
      </c>
      <c r="D22" s="132" t="s">
        <v>279</v>
      </c>
      <c r="E22" s="132" t="s">
        <v>279</v>
      </c>
      <c r="F22" s="132" t="s">
        <v>279</v>
      </c>
      <c r="G22" s="132" t="s">
        <v>279</v>
      </c>
      <c r="H22" s="132" t="s">
        <v>279</v>
      </c>
      <c r="I22" s="132" t="s">
        <v>279</v>
      </c>
      <c r="J22" s="132" t="s">
        <v>279</v>
      </c>
      <c r="K22" s="132" t="s">
        <v>279</v>
      </c>
      <c r="L22" s="132" t="s">
        <v>279</v>
      </c>
      <c r="M22" s="132" t="s">
        <v>279</v>
      </c>
      <c r="N22" s="132" t="s">
        <v>279</v>
      </c>
      <c r="O22" s="132" t="s">
        <v>279</v>
      </c>
      <c r="P22" s="132" t="s">
        <v>279</v>
      </c>
      <c r="Q22" s="132" t="s">
        <v>279</v>
      </c>
      <c r="R22" s="132" t="s">
        <v>279</v>
      </c>
      <c r="S22" s="132" t="s">
        <v>279</v>
      </c>
      <c r="T22" s="134">
        <v>0</v>
      </c>
      <c r="U22" s="134">
        <v>0</v>
      </c>
      <c r="V22" s="134">
        <v>0</v>
      </c>
      <c r="W22" s="134">
        <v>0</v>
      </c>
      <c r="X22" s="134">
        <v>0</v>
      </c>
      <c r="Y22" s="135" t="s">
        <v>279</v>
      </c>
      <c r="Z22" s="135" t="s">
        <v>109</v>
      </c>
      <c r="AA22" s="135" t="s">
        <v>109</v>
      </c>
      <c r="AB22" s="135" t="s">
        <v>109</v>
      </c>
      <c r="AC22" s="135" t="s">
        <v>109</v>
      </c>
      <c r="AD22" s="135" t="s">
        <v>109</v>
      </c>
      <c r="AE22" s="135" t="s">
        <v>109</v>
      </c>
      <c r="AF22" s="135" t="s">
        <v>109</v>
      </c>
      <c r="AG22" s="135" t="s">
        <v>109</v>
      </c>
      <c r="AH22" s="135" t="s">
        <v>109</v>
      </c>
      <c r="AI22" s="135" t="s">
        <v>109</v>
      </c>
      <c r="AJ22" s="135" t="s">
        <v>109</v>
      </c>
      <c r="AK22" s="135" t="s">
        <v>109</v>
      </c>
      <c r="AL22" s="135" t="s">
        <v>109</v>
      </c>
      <c r="AM22" s="135" t="s">
        <v>109</v>
      </c>
      <c r="AN22" s="135" t="s">
        <v>109</v>
      </c>
      <c r="AO22" s="135" t="s">
        <v>109</v>
      </c>
      <c r="AP22" s="135" t="s">
        <v>109</v>
      </c>
      <c r="AQ22" s="135" t="s">
        <v>109</v>
      </c>
      <c r="AR22" s="135" t="s">
        <v>109</v>
      </c>
      <c r="AS22" s="135" t="s">
        <v>109</v>
      </c>
      <c r="AT22" s="136" t="s">
        <v>279</v>
      </c>
      <c r="AU22" s="136" t="s">
        <v>279</v>
      </c>
      <c r="AV22" s="135" t="s">
        <v>109</v>
      </c>
      <c r="AW22" s="135" t="s">
        <v>109</v>
      </c>
      <c r="AX22" s="135" t="s">
        <v>109</v>
      </c>
      <c r="AY22" s="135" t="s">
        <v>109</v>
      </c>
    </row>
    <row r="23" ht="121.5" hidden="1" customHeight="1">
      <c r="A23" s="131" t="s">
        <v>114</v>
      </c>
      <c r="B23" s="137" t="s">
        <v>115</v>
      </c>
      <c r="C23" s="82" t="s">
        <v>108</v>
      </c>
      <c r="D23" s="132" t="s">
        <v>279</v>
      </c>
      <c r="E23" s="132" t="s">
        <v>279</v>
      </c>
      <c r="F23" s="132" t="s">
        <v>279</v>
      </c>
      <c r="G23" s="132" t="s">
        <v>279</v>
      </c>
      <c r="H23" s="132" t="s">
        <v>279</v>
      </c>
      <c r="I23" s="132" t="s">
        <v>279</v>
      </c>
      <c r="J23" s="132" t="s">
        <v>279</v>
      </c>
      <c r="K23" s="132" t="s">
        <v>279</v>
      </c>
      <c r="L23" s="132" t="s">
        <v>279</v>
      </c>
      <c r="M23" s="132" t="s">
        <v>279</v>
      </c>
      <c r="N23" s="132" t="s">
        <v>279</v>
      </c>
      <c r="O23" s="132" t="s">
        <v>279</v>
      </c>
      <c r="P23" s="132" t="s">
        <v>279</v>
      </c>
      <c r="Q23" s="132" t="s">
        <v>279</v>
      </c>
      <c r="R23" s="132" t="s">
        <v>279</v>
      </c>
      <c r="S23" s="132" t="s">
        <v>279</v>
      </c>
      <c r="T23" s="134">
        <v>0</v>
      </c>
      <c r="U23" s="134">
        <v>0</v>
      </c>
      <c r="V23" s="134">
        <v>0</v>
      </c>
      <c r="W23" s="134">
        <v>0</v>
      </c>
      <c r="X23" s="134">
        <v>0</v>
      </c>
      <c r="Y23" s="132" t="s">
        <v>279</v>
      </c>
      <c r="Z23" s="135" t="s">
        <v>109</v>
      </c>
      <c r="AA23" s="135" t="s">
        <v>109</v>
      </c>
      <c r="AB23" s="135" t="s">
        <v>109</v>
      </c>
      <c r="AC23" s="135" t="s">
        <v>109</v>
      </c>
      <c r="AD23" s="135" t="s">
        <v>109</v>
      </c>
      <c r="AE23" s="135" t="s">
        <v>109</v>
      </c>
      <c r="AF23" s="135" t="s">
        <v>109</v>
      </c>
      <c r="AG23" s="135" t="s">
        <v>109</v>
      </c>
      <c r="AH23" s="135" t="s">
        <v>109</v>
      </c>
      <c r="AI23" s="135" t="s">
        <v>109</v>
      </c>
      <c r="AJ23" s="135" t="s">
        <v>109</v>
      </c>
      <c r="AK23" s="135" t="s">
        <v>109</v>
      </c>
      <c r="AL23" s="135" t="s">
        <v>109</v>
      </c>
      <c r="AM23" s="135" t="s">
        <v>109</v>
      </c>
      <c r="AN23" s="135" t="s">
        <v>109</v>
      </c>
      <c r="AO23" s="135" t="s">
        <v>109</v>
      </c>
      <c r="AP23" s="135" t="s">
        <v>109</v>
      </c>
      <c r="AQ23" s="135" t="s">
        <v>109</v>
      </c>
      <c r="AR23" s="135" t="s">
        <v>109</v>
      </c>
      <c r="AS23" s="135" t="s">
        <v>109</v>
      </c>
      <c r="AT23" s="136" t="s">
        <v>279</v>
      </c>
      <c r="AU23" s="136" t="s">
        <v>279</v>
      </c>
      <c r="AV23" s="135" t="s">
        <v>109</v>
      </c>
      <c r="AW23" s="135" t="s">
        <v>109</v>
      </c>
      <c r="AX23" s="135" t="s">
        <v>109</v>
      </c>
      <c r="AY23" s="135" t="s">
        <v>109</v>
      </c>
    </row>
    <row r="24" ht="93" hidden="1" customHeight="1">
      <c r="A24" s="131" t="s">
        <v>116</v>
      </c>
      <c r="B24" s="122" t="s">
        <v>117</v>
      </c>
      <c r="C24" s="82" t="s">
        <v>108</v>
      </c>
      <c r="D24" s="132" t="s">
        <v>279</v>
      </c>
      <c r="E24" s="132" t="s">
        <v>279</v>
      </c>
      <c r="F24" s="132" t="s">
        <v>279</v>
      </c>
      <c r="G24" s="132" t="s">
        <v>279</v>
      </c>
      <c r="H24" s="132" t="s">
        <v>279</v>
      </c>
      <c r="I24" s="132" t="s">
        <v>279</v>
      </c>
      <c r="J24" s="132" t="s">
        <v>279</v>
      </c>
      <c r="K24" s="132" t="s">
        <v>279</v>
      </c>
      <c r="L24" s="132" t="s">
        <v>279</v>
      </c>
      <c r="M24" s="132" t="s">
        <v>279</v>
      </c>
      <c r="N24" s="132" t="s">
        <v>279</v>
      </c>
      <c r="O24" s="132" t="s">
        <v>279</v>
      </c>
      <c r="P24" s="132" t="s">
        <v>279</v>
      </c>
      <c r="Q24" s="132" t="s">
        <v>279</v>
      </c>
      <c r="R24" s="132" t="s">
        <v>279</v>
      </c>
      <c r="S24" s="132" t="s">
        <v>279</v>
      </c>
      <c r="T24" s="134">
        <v>0</v>
      </c>
      <c r="U24" s="134">
        <v>0</v>
      </c>
      <c r="V24" s="134">
        <v>0</v>
      </c>
      <c r="W24" s="134">
        <v>0</v>
      </c>
      <c r="X24" s="134">
        <v>0</v>
      </c>
      <c r="Y24" s="132" t="s">
        <v>279</v>
      </c>
      <c r="Z24" s="135" t="s">
        <v>109</v>
      </c>
      <c r="AA24" s="135" t="s">
        <v>109</v>
      </c>
      <c r="AB24" s="135" t="s">
        <v>109</v>
      </c>
      <c r="AC24" s="135" t="s">
        <v>109</v>
      </c>
      <c r="AD24" s="135" t="s">
        <v>109</v>
      </c>
      <c r="AE24" s="135" t="s">
        <v>109</v>
      </c>
      <c r="AF24" s="135" t="s">
        <v>109</v>
      </c>
      <c r="AG24" s="135" t="s">
        <v>109</v>
      </c>
      <c r="AH24" s="135" t="s">
        <v>109</v>
      </c>
      <c r="AI24" s="135" t="s">
        <v>109</v>
      </c>
      <c r="AJ24" s="135" t="s">
        <v>109</v>
      </c>
      <c r="AK24" s="135" t="s">
        <v>109</v>
      </c>
      <c r="AL24" s="135" t="s">
        <v>109</v>
      </c>
      <c r="AM24" s="135" t="s">
        <v>109</v>
      </c>
      <c r="AN24" s="135" t="s">
        <v>109</v>
      </c>
      <c r="AO24" s="135" t="s">
        <v>109</v>
      </c>
      <c r="AP24" s="135" t="s">
        <v>109</v>
      </c>
      <c r="AQ24" s="135" t="s">
        <v>109</v>
      </c>
      <c r="AR24" s="135" t="s">
        <v>109</v>
      </c>
      <c r="AS24" s="135" t="s">
        <v>109</v>
      </c>
      <c r="AT24" s="136" t="s">
        <v>279</v>
      </c>
      <c r="AU24" s="136" t="s">
        <v>279</v>
      </c>
      <c r="AV24" s="135" t="s">
        <v>109</v>
      </c>
      <c r="AW24" s="135" t="s">
        <v>109</v>
      </c>
      <c r="AX24" s="135" t="s">
        <v>109</v>
      </c>
      <c r="AY24" s="135" t="s">
        <v>109</v>
      </c>
    </row>
    <row r="25" ht="108" hidden="1" customHeight="1">
      <c r="A25" s="131" t="s">
        <v>118</v>
      </c>
      <c r="B25" s="122" t="s">
        <v>119</v>
      </c>
      <c r="C25" s="82" t="s">
        <v>108</v>
      </c>
      <c r="D25" s="132" t="s">
        <v>279</v>
      </c>
      <c r="E25" s="132" t="s">
        <v>279</v>
      </c>
      <c r="F25" s="132" t="s">
        <v>279</v>
      </c>
      <c r="G25" s="132" t="s">
        <v>279</v>
      </c>
      <c r="H25" s="132" t="s">
        <v>279</v>
      </c>
      <c r="I25" s="132" t="s">
        <v>279</v>
      </c>
      <c r="J25" s="132" t="s">
        <v>279</v>
      </c>
      <c r="K25" s="132" t="s">
        <v>279</v>
      </c>
      <c r="L25" s="132" t="s">
        <v>279</v>
      </c>
      <c r="M25" s="132" t="s">
        <v>279</v>
      </c>
      <c r="N25" s="132" t="s">
        <v>279</v>
      </c>
      <c r="O25" s="132" t="s">
        <v>279</v>
      </c>
      <c r="P25" s="132" t="s">
        <v>279</v>
      </c>
      <c r="Q25" s="132" t="s">
        <v>279</v>
      </c>
      <c r="R25" s="132" t="s">
        <v>279</v>
      </c>
      <c r="S25" s="132" t="s">
        <v>279</v>
      </c>
      <c r="T25" s="134">
        <v>0</v>
      </c>
      <c r="U25" s="134">
        <v>0</v>
      </c>
      <c r="V25" s="134">
        <v>0</v>
      </c>
      <c r="W25" s="134">
        <v>0</v>
      </c>
      <c r="X25" s="134">
        <v>0</v>
      </c>
      <c r="Y25" s="132" t="s">
        <v>279</v>
      </c>
      <c r="Z25" s="135" t="s">
        <v>109</v>
      </c>
      <c r="AA25" s="135" t="s">
        <v>109</v>
      </c>
      <c r="AB25" s="135" t="s">
        <v>109</v>
      </c>
      <c r="AC25" s="135" t="s">
        <v>109</v>
      </c>
      <c r="AD25" s="135" t="s">
        <v>109</v>
      </c>
      <c r="AE25" s="135" t="s">
        <v>109</v>
      </c>
      <c r="AF25" s="135" t="s">
        <v>109</v>
      </c>
      <c r="AG25" s="135" t="s">
        <v>109</v>
      </c>
      <c r="AH25" s="135" t="s">
        <v>109</v>
      </c>
      <c r="AI25" s="135" t="s">
        <v>109</v>
      </c>
      <c r="AJ25" s="135" t="s">
        <v>109</v>
      </c>
      <c r="AK25" s="135" t="s">
        <v>109</v>
      </c>
      <c r="AL25" s="135" t="s">
        <v>109</v>
      </c>
      <c r="AM25" s="135" t="s">
        <v>109</v>
      </c>
      <c r="AN25" s="135" t="s">
        <v>109</v>
      </c>
      <c r="AO25" s="135" t="s">
        <v>109</v>
      </c>
      <c r="AP25" s="135" t="s">
        <v>109</v>
      </c>
      <c r="AQ25" s="135" t="s">
        <v>109</v>
      </c>
      <c r="AR25" s="135" t="s">
        <v>109</v>
      </c>
      <c r="AS25" s="135" t="s">
        <v>109</v>
      </c>
      <c r="AT25" s="136" t="s">
        <v>279</v>
      </c>
      <c r="AU25" s="136" t="s">
        <v>279</v>
      </c>
      <c r="AV25" s="135" t="s">
        <v>109</v>
      </c>
      <c r="AW25" s="135" t="s">
        <v>109</v>
      </c>
      <c r="AX25" s="135" t="s">
        <v>109</v>
      </c>
      <c r="AY25" s="135" t="s">
        <v>109</v>
      </c>
    </row>
    <row r="26" s="1" customFormat="1" ht="33.75" customHeight="1">
      <c r="A26" s="138" t="s">
        <v>120</v>
      </c>
      <c r="B26" s="139" t="s">
        <v>121</v>
      </c>
      <c r="C26" s="40" t="s">
        <v>108</v>
      </c>
      <c r="D26" s="140" t="s">
        <v>109</v>
      </c>
      <c r="E26" s="140" t="s">
        <v>109</v>
      </c>
      <c r="F26" s="140" t="s">
        <v>109</v>
      </c>
      <c r="G26" s="140" t="s">
        <v>109</v>
      </c>
      <c r="H26" s="140" t="s">
        <v>109</v>
      </c>
      <c r="I26" s="140" t="s">
        <v>109</v>
      </c>
      <c r="J26" s="140" t="s">
        <v>109</v>
      </c>
      <c r="K26" s="140" t="s">
        <v>109</v>
      </c>
      <c r="L26" s="140" t="s">
        <v>109</v>
      </c>
      <c r="M26" s="140" t="s">
        <v>109</v>
      </c>
      <c r="N26" s="140" t="s">
        <v>109</v>
      </c>
      <c r="O26" s="140" t="s">
        <v>109</v>
      </c>
      <c r="P26" s="140" t="s">
        <v>109</v>
      </c>
      <c r="Q26" s="140" t="s">
        <v>109</v>
      </c>
      <c r="R26" s="140" t="s">
        <v>109</v>
      </c>
      <c r="S26" s="140" t="s">
        <v>109</v>
      </c>
      <c r="T26" s="140" t="s">
        <v>109</v>
      </c>
      <c r="U26" s="140" t="s">
        <v>109</v>
      </c>
      <c r="V26" s="140" t="s">
        <v>109</v>
      </c>
      <c r="W26" s="140" t="s">
        <v>109</v>
      </c>
      <c r="X26" s="140" t="s">
        <v>109</v>
      </c>
      <c r="Y26" s="140" t="s">
        <v>109</v>
      </c>
      <c r="Z26" s="140" t="s">
        <v>109</v>
      </c>
      <c r="AA26" s="140" t="s">
        <v>109</v>
      </c>
      <c r="AB26" s="140" t="s">
        <v>109</v>
      </c>
      <c r="AC26" s="140" t="s">
        <v>109</v>
      </c>
      <c r="AD26" s="140" t="s">
        <v>109</v>
      </c>
      <c r="AE26" s="140" t="s">
        <v>109</v>
      </c>
      <c r="AF26" s="140" t="s">
        <v>109</v>
      </c>
      <c r="AG26" s="140" t="s">
        <v>109</v>
      </c>
      <c r="AH26" s="140" t="s">
        <v>109</v>
      </c>
      <c r="AI26" s="140" t="s">
        <v>109</v>
      </c>
      <c r="AJ26" s="140" t="s">
        <v>109</v>
      </c>
      <c r="AK26" s="140" t="s">
        <v>109</v>
      </c>
      <c r="AL26" s="140" t="s">
        <v>109</v>
      </c>
      <c r="AM26" s="140" t="s">
        <v>109</v>
      </c>
      <c r="AN26" s="140" t="s">
        <v>109</v>
      </c>
      <c r="AO26" s="140" t="s">
        <v>109</v>
      </c>
      <c r="AP26" s="140" t="s">
        <v>109</v>
      </c>
      <c r="AQ26" s="140" t="s">
        <v>109</v>
      </c>
      <c r="AR26" s="140" t="s">
        <v>109</v>
      </c>
      <c r="AS26" s="140" t="s">
        <v>109</v>
      </c>
      <c r="AT26" s="141">
        <f>AT27</f>
        <v>1.159</v>
      </c>
      <c r="AU26" s="141">
        <f>AU27</f>
        <v>1.159</v>
      </c>
      <c r="AV26" s="140" t="s">
        <v>109</v>
      </c>
      <c r="AW26" s="140" t="s">
        <v>109</v>
      </c>
      <c r="AX26" s="140" t="s">
        <v>109</v>
      </c>
      <c r="AY26" s="140" t="s">
        <v>109</v>
      </c>
    </row>
    <row r="27">
      <c r="A27" s="142" t="s">
        <v>122</v>
      </c>
      <c r="B27" s="143" t="s">
        <v>123</v>
      </c>
      <c r="C27" s="49" t="s">
        <v>108</v>
      </c>
      <c r="D27" s="144" t="s">
        <v>109</v>
      </c>
      <c r="E27" s="144" t="s">
        <v>109</v>
      </c>
      <c r="F27" s="144" t="s">
        <v>109</v>
      </c>
      <c r="G27" s="144" t="s">
        <v>109</v>
      </c>
      <c r="H27" s="144" t="s">
        <v>109</v>
      </c>
      <c r="I27" s="144" t="s">
        <v>109</v>
      </c>
      <c r="J27" s="144" t="s">
        <v>109</v>
      </c>
      <c r="K27" s="144" t="s">
        <v>109</v>
      </c>
      <c r="L27" s="144" t="s">
        <v>109</v>
      </c>
      <c r="M27" s="144" t="s">
        <v>109</v>
      </c>
      <c r="N27" s="144" t="s">
        <v>109</v>
      </c>
      <c r="O27" s="144" t="s">
        <v>109</v>
      </c>
      <c r="P27" s="144" t="s">
        <v>109</v>
      </c>
      <c r="Q27" s="144" t="s">
        <v>109</v>
      </c>
      <c r="R27" s="144" t="s">
        <v>109</v>
      </c>
      <c r="S27" s="144" t="s">
        <v>109</v>
      </c>
      <c r="T27" s="144" t="s">
        <v>109</v>
      </c>
      <c r="U27" s="144" t="s">
        <v>109</v>
      </c>
      <c r="V27" s="144" t="s">
        <v>109</v>
      </c>
      <c r="W27" s="144" t="s">
        <v>109</v>
      </c>
      <c r="X27" s="144" t="s">
        <v>109</v>
      </c>
      <c r="Y27" s="144" t="s">
        <v>109</v>
      </c>
      <c r="Z27" s="144" t="s">
        <v>109</v>
      </c>
      <c r="AA27" s="144" t="s">
        <v>109</v>
      </c>
      <c r="AB27" s="144" t="s">
        <v>109</v>
      </c>
      <c r="AC27" s="144" t="s">
        <v>109</v>
      </c>
      <c r="AD27" s="144" t="s">
        <v>109</v>
      </c>
      <c r="AE27" s="144" t="s">
        <v>109</v>
      </c>
      <c r="AF27" s="144" t="s">
        <v>109</v>
      </c>
      <c r="AG27" s="144" t="s">
        <v>109</v>
      </c>
      <c r="AH27" s="144" t="s">
        <v>109</v>
      </c>
      <c r="AI27" s="144" t="s">
        <v>109</v>
      </c>
      <c r="AJ27" s="144" t="s">
        <v>109</v>
      </c>
      <c r="AK27" s="144" t="s">
        <v>109</v>
      </c>
      <c r="AL27" s="144" t="s">
        <v>109</v>
      </c>
      <c r="AM27" s="144" t="s">
        <v>109</v>
      </c>
      <c r="AN27" s="144" t="s">
        <v>109</v>
      </c>
      <c r="AO27" s="144" t="s">
        <v>109</v>
      </c>
      <c r="AP27" s="144" t="s">
        <v>109</v>
      </c>
      <c r="AQ27" s="144" t="s">
        <v>109</v>
      </c>
      <c r="AR27" s="144" t="s">
        <v>109</v>
      </c>
      <c r="AS27" s="144" t="s">
        <v>109</v>
      </c>
      <c r="AT27" s="145">
        <f>AT73</f>
        <v>1.159</v>
      </c>
      <c r="AU27" s="145">
        <f>AU73</f>
        <v>1.159</v>
      </c>
      <c r="AV27" s="144" t="s">
        <v>109</v>
      </c>
      <c r="AW27" s="144" t="s">
        <v>109</v>
      </c>
      <c r="AX27" s="144" t="s">
        <v>109</v>
      </c>
      <c r="AY27" s="144" t="s">
        <v>109</v>
      </c>
    </row>
    <row r="28" ht="56.25" hidden="1" customHeight="1">
      <c r="A28" s="146" t="s">
        <v>124</v>
      </c>
      <c r="B28" s="147" t="s">
        <v>125</v>
      </c>
      <c r="C28" s="82" t="s">
        <v>108</v>
      </c>
      <c r="D28" s="135" t="s">
        <v>109</v>
      </c>
      <c r="E28" s="135" t="s">
        <v>109</v>
      </c>
      <c r="F28" s="135" t="s">
        <v>109</v>
      </c>
      <c r="G28" s="135" t="s">
        <v>109</v>
      </c>
      <c r="H28" s="135" t="s">
        <v>109</v>
      </c>
      <c r="I28" s="135" t="s">
        <v>109</v>
      </c>
      <c r="J28" s="135" t="s">
        <v>109</v>
      </c>
      <c r="K28" s="135" t="s">
        <v>109</v>
      </c>
      <c r="L28" s="135" t="s">
        <v>109</v>
      </c>
      <c r="M28" s="135" t="s">
        <v>109</v>
      </c>
      <c r="N28" s="135" t="s">
        <v>109</v>
      </c>
      <c r="O28" s="135" t="s">
        <v>109</v>
      </c>
      <c r="P28" s="135" t="s">
        <v>109</v>
      </c>
      <c r="Q28" s="135" t="s">
        <v>109</v>
      </c>
      <c r="R28" s="135" t="s">
        <v>109</v>
      </c>
      <c r="S28" s="135" t="s">
        <v>109</v>
      </c>
      <c r="T28" s="135" t="s">
        <v>109</v>
      </c>
      <c r="U28" s="135" t="s">
        <v>109</v>
      </c>
      <c r="V28" s="135" t="s">
        <v>109</v>
      </c>
      <c r="W28" s="135" t="s">
        <v>109</v>
      </c>
      <c r="X28" s="135" t="s">
        <v>109</v>
      </c>
      <c r="Y28" s="135" t="s">
        <v>109</v>
      </c>
      <c r="Z28" s="135" t="s">
        <v>109</v>
      </c>
      <c r="AA28" s="135" t="s">
        <v>109</v>
      </c>
      <c r="AB28" s="135" t="s">
        <v>109</v>
      </c>
      <c r="AC28" s="135" t="s">
        <v>109</v>
      </c>
      <c r="AD28" s="135" t="s">
        <v>109</v>
      </c>
      <c r="AE28" s="135" t="s">
        <v>109</v>
      </c>
      <c r="AF28" s="135" t="s">
        <v>109</v>
      </c>
      <c r="AG28" s="135" t="s">
        <v>109</v>
      </c>
      <c r="AH28" s="135" t="s">
        <v>109</v>
      </c>
      <c r="AI28" s="135" t="s">
        <v>109</v>
      </c>
      <c r="AJ28" s="135" t="s">
        <v>109</v>
      </c>
      <c r="AK28" s="135" t="s">
        <v>109</v>
      </c>
      <c r="AL28" s="135" t="s">
        <v>109</v>
      </c>
      <c r="AM28" s="135" t="s">
        <v>109</v>
      </c>
      <c r="AN28" s="135" t="s">
        <v>109</v>
      </c>
      <c r="AO28" s="135" t="s">
        <v>109</v>
      </c>
      <c r="AP28" s="135" t="s">
        <v>109</v>
      </c>
      <c r="AQ28" s="135" t="s">
        <v>109</v>
      </c>
      <c r="AR28" s="135" t="s">
        <v>109</v>
      </c>
      <c r="AS28" s="135" t="s">
        <v>109</v>
      </c>
      <c r="AT28" s="136" t="s">
        <v>279</v>
      </c>
      <c r="AU28" s="136" t="s">
        <v>279</v>
      </c>
      <c r="AV28" s="135" t="s">
        <v>109</v>
      </c>
      <c r="AW28" s="135" t="s">
        <v>109</v>
      </c>
      <c r="AX28" s="135" t="s">
        <v>109</v>
      </c>
      <c r="AY28" s="135" t="s">
        <v>109</v>
      </c>
    </row>
    <row r="29" ht="108.75" hidden="1" customHeight="1">
      <c r="A29" s="131" t="s">
        <v>126</v>
      </c>
      <c r="B29" s="122" t="s">
        <v>127</v>
      </c>
      <c r="C29" s="82" t="s">
        <v>108</v>
      </c>
      <c r="D29" s="135" t="s">
        <v>109</v>
      </c>
      <c r="E29" s="135" t="s">
        <v>109</v>
      </c>
      <c r="F29" s="135" t="s">
        <v>109</v>
      </c>
      <c r="G29" s="135" t="s">
        <v>109</v>
      </c>
      <c r="H29" s="135" t="s">
        <v>109</v>
      </c>
      <c r="I29" s="135" t="s">
        <v>109</v>
      </c>
      <c r="J29" s="135" t="s">
        <v>109</v>
      </c>
      <c r="K29" s="135" t="s">
        <v>109</v>
      </c>
      <c r="L29" s="135" t="s">
        <v>109</v>
      </c>
      <c r="M29" s="135" t="s">
        <v>109</v>
      </c>
      <c r="N29" s="135" t="s">
        <v>109</v>
      </c>
      <c r="O29" s="135" t="s">
        <v>109</v>
      </c>
      <c r="P29" s="135" t="s">
        <v>109</v>
      </c>
      <c r="Q29" s="135" t="s">
        <v>109</v>
      </c>
      <c r="R29" s="135" t="s">
        <v>109</v>
      </c>
      <c r="S29" s="135" t="s">
        <v>109</v>
      </c>
      <c r="T29" s="135" t="s">
        <v>109</v>
      </c>
      <c r="U29" s="135" t="s">
        <v>109</v>
      </c>
      <c r="V29" s="135" t="s">
        <v>109</v>
      </c>
      <c r="W29" s="135" t="s">
        <v>109</v>
      </c>
      <c r="X29" s="135" t="s">
        <v>109</v>
      </c>
      <c r="Y29" s="135" t="s">
        <v>109</v>
      </c>
      <c r="Z29" s="135" t="s">
        <v>109</v>
      </c>
      <c r="AA29" s="135" t="s">
        <v>109</v>
      </c>
      <c r="AB29" s="135" t="s">
        <v>109</v>
      </c>
      <c r="AC29" s="135" t="s">
        <v>109</v>
      </c>
      <c r="AD29" s="135" t="s">
        <v>109</v>
      </c>
      <c r="AE29" s="135" t="s">
        <v>109</v>
      </c>
      <c r="AF29" s="135" t="s">
        <v>109</v>
      </c>
      <c r="AG29" s="135" t="s">
        <v>109</v>
      </c>
      <c r="AH29" s="135" t="s">
        <v>109</v>
      </c>
      <c r="AI29" s="135" t="s">
        <v>109</v>
      </c>
      <c r="AJ29" s="135" t="s">
        <v>109</v>
      </c>
      <c r="AK29" s="135" t="s">
        <v>109</v>
      </c>
      <c r="AL29" s="135" t="s">
        <v>109</v>
      </c>
      <c r="AM29" s="135" t="s">
        <v>109</v>
      </c>
      <c r="AN29" s="135" t="s">
        <v>109</v>
      </c>
      <c r="AO29" s="135" t="s">
        <v>109</v>
      </c>
      <c r="AP29" s="135" t="s">
        <v>109</v>
      </c>
      <c r="AQ29" s="135" t="s">
        <v>109</v>
      </c>
      <c r="AR29" s="135" t="s">
        <v>109</v>
      </c>
      <c r="AS29" s="135" t="s">
        <v>109</v>
      </c>
      <c r="AT29" s="136" t="s">
        <v>279</v>
      </c>
      <c r="AU29" s="136" t="s">
        <v>279</v>
      </c>
      <c r="AV29" s="135" t="s">
        <v>109</v>
      </c>
      <c r="AW29" s="135" t="s">
        <v>109</v>
      </c>
      <c r="AX29" s="135" t="s">
        <v>109</v>
      </c>
      <c r="AY29" s="135" t="s">
        <v>109</v>
      </c>
    </row>
    <row r="30" ht="134.25" hidden="1" customHeight="1">
      <c r="A30" s="131" t="s">
        <v>128</v>
      </c>
      <c r="B30" s="122" t="s">
        <v>129</v>
      </c>
      <c r="C30" s="82" t="s">
        <v>108</v>
      </c>
      <c r="D30" s="135" t="s">
        <v>109</v>
      </c>
      <c r="E30" s="135" t="s">
        <v>109</v>
      </c>
      <c r="F30" s="135" t="s">
        <v>109</v>
      </c>
      <c r="G30" s="135" t="s">
        <v>109</v>
      </c>
      <c r="H30" s="135" t="s">
        <v>109</v>
      </c>
      <c r="I30" s="135" t="s">
        <v>109</v>
      </c>
      <c r="J30" s="135" t="s">
        <v>109</v>
      </c>
      <c r="K30" s="135" t="s">
        <v>109</v>
      </c>
      <c r="L30" s="135" t="s">
        <v>109</v>
      </c>
      <c r="M30" s="135" t="s">
        <v>109</v>
      </c>
      <c r="N30" s="135" t="s">
        <v>109</v>
      </c>
      <c r="O30" s="135" t="s">
        <v>109</v>
      </c>
      <c r="P30" s="135" t="s">
        <v>109</v>
      </c>
      <c r="Q30" s="135" t="s">
        <v>109</v>
      </c>
      <c r="R30" s="135" t="s">
        <v>109</v>
      </c>
      <c r="S30" s="135" t="s">
        <v>109</v>
      </c>
      <c r="T30" s="135" t="s">
        <v>109</v>
      </c>
      <c r="U30" s="135" t="s">
        <v>109</v>
      </c>
      <c r="V30" s="135" t="s">
        <v>109</v>
      </c>
      <c r="W30" s="135" t="s">
        <v>109</v>
      </c>
      <c r="X30" s="135" t="s">
        <v>109</v>
      </c>
      <c r="Y30" s="135" t="s">
        <v>109</v>
      </c>
      <c r="Z30" s="135" t="s">
        <v>109</v>
      </c>
      <c r="AA30" s="135" t="s">
        <v>109</v>
      </c>
      <c r="AB30" s="135" t="s">
        <v>109</v>
      </c>
      <c r="AC30" s="135" t="s">
        <v>109</v>
      </c>
      <c r="AD30" s="135" t="s">
        <v>109</v>
      </c>
      <c r="AE30" s="135" t="s">
        <v>109</v>
      </c>
      <c r="AF30" s="135" t="s">
        <v>109</v>
      </c>
      <c r="AG30" s="135" t="s">
        <v>109</v>
      </c>
      <c r="AH30" s="135" t="s">
        <v>109</v>
      </c>
      <c r="AI30" s="135" t="s">
        <v>109</v>
      </c>
      <c r="AJ30" s="135" t="s">
        <v>109</v>
      </c>
      <c r="AK30" s="135" t="s">
        <v>109</v>
      </c>
      <c r="AL30" s="135" t="s">
        <v>109</v>
      </c>
      <c r="AM30" s="135" t="s">
        <v>109</v>
      </c>
      <c r="AN30" s="135" t="s">
        <v>109</v>
      </c>
      <c r="AO30" s="135" t="s">
        <v>109</v>
      </c>
      <c r="AP30" s="135" t="s">
        <v>109</v>
      </c>
      <c r="AQ30" s="135" t="s">
        <v>109</v>
      </c>
      <c r="AR30" s="135" t="s">
        <v>109</v>
      </c>
      <c r="AS30" s="135" t="s">
        <v>109</v>
      </c>
      <c r="AT30" s="136" t="s">
        <v>279</v>
      </c>
      <c r="AU30" s="136" t="s">
        <v>279</v>
      </c>
      <c r="AV30" s="135" t="s">
        <v>109</v>
      </c>
      <c r="AW30" s="135" t="s">
        <v>109</v>
      </c>
      <c r="AX30" s="135" t="s">
        <v>109</v>
      </c>
      <c r="AY30" s="135" t="s">
        <v>109</v>
      </c>
    </row>
    <row r="31" ht="162.75" hidden="1" customHeight="1">
      <c r="A31" s="131" t="s">
        <v>130</v>
      </c>
      <c r="B31" s="122" t="s">
        <v>131</v>
      </c>
      <c r="C31" s="82" t="s">
        <v>108</v>
      </c>
      <c r="D31" s="135" t="s">
        <v>109</v>
      </c>
      <c r="E31" s="135" t="s">
        <v>109</v>
      </c>
      <c r="F31" s="135" t="s">
        <v>109</v>
      </c>
      <c r="G31" s="135" t="s">
        <v>109</v>
      </c>
      <c r="H31" s="135" t="s">
        <v>109</v>
      </c>
      <c r="I31" s="135" t="s">
        <v>109</v>
      </c>
      <c r="J31" s="135" t="s">
        <v>109</v>
      </c>
      <c r="K31" s="135" t="s">
        <v>109</v>
      </c>
      <c r="L31" s="135" t="s">
        <v>109</v>
      </c>
      <c r="M31" s="135" t="s">
        <v>109</v>
      </c>
      <c r="N31" s="135" t="s">
        <v>109</v>
      </c>
      <c r="O31" s="135" t="s">
        <v>109</v>
      </c>
      <c r="P31" s="135" t="s">
        <v>109</v>
      </c>
      <c r="Q31" s="135" t="s">
        <v>109</v>
      </c>
      <c r="R31" s="135" t="s">
        <v>109</v>
      </c>
      <c r="S31" s="135" t="s">
        <v>109</v>
      </c>
      <c r="T31" s="135" t="s">
        <v>109</v>
      </c>
      <c r="U31" s="135" t="s">
        <v>109</v>
      </c>
      <c r="V31" s="135" t="s">
        <v>109</v>
      </c>
      <c r="W31" s="135" t="s">
        <v>109</v>
      </c>
      <c r="X31" s="135" t="s">
        <v>109</v>
      </c>
      <c r="Y31" s="135" t="s">
        <v>109</v>
      </c>
      <c r="Z31" s="135" t="s">
        <v>109</v>
      </c>
      <c r="AA31" s="135" t="s">
        <v>109</v>
      </c>
      <c r="AB31" s="135" t="s">
        <v>109</v>
      </c>
      <c r="AC31" s="135" t="s">
        <v>109</v>
      </c>
      <c r="AD31" s="135" t="s">
        <v>109</v>
      </c>
      <c r="AE31" s="135" t="s">
        <v>109</v>
      </c>
      <c r="AF31" s="135" t="s">
        <v>109</v>
      </c>
      <c r="AG31" s="135" t="s">
        <v>109</v>
      </c>
      <c r="AH31" s="135" t="s">
        <v>109</v>
      </c>
      <c r="AI31" s="135" t="s">
        <v>109</v>
      </c>
      <c r="AJ31" s="135" t="s">
        <v>109</v>
      </c>
      <c r="AK31" s="135" t="s">
        <v>109</v>
      </c>
      <c r="AL31" s="135" t="s">
        <v>109</v>
      </c>
      <c r="AM31" s="135" t="s">
        <v>109</v>
      </c>
      <c r="AN31" s="135" t="s">
        <v>109</v>
      </c>
      <c r="AO31" s="135" t="s">
        <v>109</v>
      </c>
      <c r="AP31" s="135" t="s">
        <v>109</v>
      </c>
      <c r="AQ31" s="135" t="s">
        <v>109</v>
      </c>
      <c r="AR31" s="135" t="s">
        <v>109</v>
      </c>
      <c r="AS31" s="135" t="s">
        <v>109</v>
      </c>
      <c r="AT31" s="136" t="s">
        <v>279</v>
      </c>
      <c r="AU31" s="136" t="s">
        <v>279</v>
      </c>
      <c r="AV31" s="135" t="s">
        <v>109</v>
      </c>
      <c r="AW31" s="135" t="s">
        <v>109</v>
      </c>
      <c r="AX31" s="135" t="s">
        <v>109</v>
      </c>
      <c r="AY31" s="135" t="s">
        <v>109</v>
      </c>
    </row>
    <row r="32" ht="120.75" hidden="1" customHeight="1">
      <c r="A32" s="131" t="s">
        <v>132</v>
      </c>
      <c r="B32" s="122" t="s">
        <v>133</v>
      </c>
      <c r="C32" s="82" t="s">
        <v>108</v>
      </c>
      <c r="D32" s="135" t="s">
        <v>109</v>
      </c>
      <c r="E32" s="135" t="s">
        <v>109</v>
      </c>
      <c r="F32" s="135" t="s">
        <v>109</v>
      </c>
      <c r="G32" s="135" t="s">
        <v>109</v>
      </c>
      <c r="H32" s="135" t="s">
        <v>109</v>
      </c>
      <c r="I32" s="135" t="s">
        <v>109</v>
      </c>
      <c r="J32" s="135" t="s">
        <v>109</v>
      </c>
      <c r="K32" s="135" t="s">
        <v>109</v>
      </c>
      <c r="L32" s="135" t="s">
        <v>109</v>
      </c>
      <c r="M32" s="135" t="s">
        <v>109</v>
      </c>
      <c r="N32" s="135" t="s">
        <v>109</v>
      </c>
      <c r="O32" s="135" t="s">
        <v>109</v>
      </c>
      <c r="P32" s="135" t="s">
        <v>109</v>
      </c>
      <c r="Q32" s="135" t="s">
        <v>109</v>
      </c>
      <c r="R32" s="135" t="s">
        <v>109</v>
      </c>
      <c r="S32" s="135" t="s">
        <v>109</v>
      </c>
      <c r="T32" s="135" t="s">
        <v>109</v>
      </c>
      <c r="U32" s="135" t="s">
        <v>109</v>
      </c>
      <c r="V32" s="135" t="s">
        <v>109</v>
      </c>
      <c r="W32" s="135" t="s">
        <v>109</v>
      </c>
      <c r="X32" s="135" t="s">
        <v>109</v>
      </c>
      <c r="Y32" s="135" t="s">
        <v>109</v>
      </c>
      <c r="Z32" s="135" t="s">
        <v>109</v>
      </c>
      <c r="AA32" s="135" t="s">
        <v>109</v>
      </c>
      <c r="AB32" s="135" t="s">
        <v>109</v>
      </c>
      <c r="AC32" s="135" t="s">
        <v>109</v>
      </c>
      <c r="AD32" s="135" t="s">
        <v>109</v>
      </c>
      <c r="AE32" s="135" t="s">
        <v>109</v>
      </c>
      <c r="AF32" s="135" t="s">
        <v>109</v>
      </c>
      <c r="AG32" s="135" t="s">
        <v>109</v>
      </c>
      <c r="AH32" s="135" t="s">
        <v>109</v>
      </c>
      <c r="AI32" s="135" t="s">
        <v>109</v>
      </c>
      <c r="AJ32" s="135" t="s">
        <v>109</v>
      </c>
      <c r="AK32" s="135" t="s">
        <v>109</v>
      </c>
      <c r="AL32" s="135" t="s">
        <v>109</v>
      </c>
      <c r="AM32" s="135" t="s">
        <v>109</v>
      </c>
      <c r="AN32" s="135" t="s">
        <v>109</v>
      </c>
      <c r="AO32" s="135" t="s">
        <v>109</v>
      </c>
      <c r="AP32" s="135" t="s">
        <v>109</v>
      </c>
      <c r="AQ32" s="135" t="s">
        <v>109</v>
      </c>
      <c r="AR32" s="135" t="s">
        <v>109</v>
      </c>
      <c r="AS32" s="135" t="s">
        <v>109</v>
      </c>
      <c r="AT32" s="136" t="s">
        <v>279</v>
      </c>
      <c r="AU32" s="136" t="s">
        <v>279</v>
      </c>
      <c r="AV32" s="135" t="s">
        <v>109</v>
      </c>
      <c r="AW32" s="135" t="s">
        <v>109</v>
      </c>
      <c r="AX32" s="135" t="s">
        <v>109</v>
      </c>
      <c r="AY32" s="135" t="s">
        <v>109</v>
      </c>
    </row>
    <row r="33" ht="84.75" hidden="1" customHeight="1">
      <c r="A33" s="131" t="s">
        <v>134</v>
      </c>
      <c r="B33" s="122" t="s">
        <v>135</v>
      </c>
      <c r="C33" s="82" t="s">
        <v>108</v>
      </c>
      <c r="D33" s="135" t="s">
        <v>109</v>
      </c>
      <c r="E33" s="135" t="s">
        <v>109</v>
      </c>
      <c r="F33" s="135" t="s">
        <v>109</v>
      </c>
      <c r="G33" s="135" t="s">
        <v>109</v>
      </c>
      <c r="H33" s="135" t="s">
        <v>109</v>
      </c>
      <c r="I33" s="135" t="s">
        <v>109</v>
      </c>
      <c r="J33" s="135" t="s">
        <v>109</v>
      </c>
      <c r="K33" s="135" t="s">
        <v>109</v>
      </c>
      <c r="L33" s="135" t="s">
        <v>109</v>
      </c>
      <c r="M33" s="135" t="s">
        <v>109</v>
      </c>
      <c r="N33" s="135" t="s">
        <v>109</v>
      </c>
      <c r="O33" s="135" t="s">
        <v>109</v>
      </c>
      <c r="P33" s="135" t="s">
        <v>109</v>
      </c>
      <c r="Q33" s="135" t="s">
        <v>109</v>
      </c>
      <c r="R33" s="135" t="s">
        <v>109</v>
      </c>
      <c r="S33" s="135" t="s">
        <v>109</v>
      </c>
      <c r="T33" s="135" t="s">
        <v>109</v>
      </c>
      <c r="U33" s="135" t="s">
        <v>109</v>
      </c>
      <c r="V33" s="135" t="s">
        <v>109</v>
      </c>
      <c r="W33" s="135" t="s">
        <v>109</v>
      </c>
      <c r="X33" s="135" t="s">
        <v>109</v>
      </c>
      <c r="Y33" s="135" t="s">
        <v>109</v>
      </c>
      <c r="Z33" s="135" t="s">
        <v>109</v>
      </c>
      <c r="AA33" s="135" t="s">
        <v>109</v>
      </c>
      <c r="AB33" s="135" t="s">
        <v>109</v>
      </c>
      <c r="AC33" s="135" t="s">
        <v>109</v>
      </c>
      <c r="AD33" s="135" t="s">
        <v>109</v>
      </c>
      <c r="AE33" s="135" t="s">
        <v>109</v>
      </c>
      <c r="AF33" s="135" t="s">
        <v>109</v>
      </c>
      <c r="AG33" s="135" t="s">
        <v>109</v>
      </c>
      <c r="AH33" s="135" t="s">
        <v>109</v>
      </c>
      <c r="AI33" s="135" t="s">
        <v>109</v>
      </c>
      <c r="AJ33" s="135" t="s">
        <v>109</v>
      </c>
      <c r="AK33" s="135" t="s">
        <v>109</v>
      </c>
      <c r="AL33" s="135" t="s">
        <v>109</v>
      </c>
      <c r="AM33" s="135" t="s">
        <v>109</v>
      </c>
      <c r="AN33" s="135" t="s">
        <v>109</v>
      </c>
      <c r="AO33" s="135" t="s">
        <v>109</v>
      </c>
      <c r="AP33" s="135" t="s">
        <v>109</v>
      </c>
      <c r="AQ33" s="135" t="s">
        <v>109</v>
      </c>
      <c r="AR33" s="135" t="s">
        <v>109</v>
      </c>
      <c r="AS33" s="135" t="s">
        <v>109</v>
      </c>
      <c r="AT33" s="136" t="s">
        <v>279</v>
      </c>
      <c r="AU33" s="136" t="s">
        <v>279</v>
      </c>
      <c r="AV33" s="135" t="s">
        <v>109</v>
      </c>
      <c r="AW33" s="135" t="s">
        <v>109</v>
      </c>
      <c r="AX33" s="135" t="s">
        <v>109</v>
      </c>
      <c r="AY33" s="135" t="s">
        <v>109</v>
      </c>
    </row>
    <row r="34" ht="141.75" hidden="1" customHeight="1">
      <c r="A34" s="131" t="s">
        <v>136</v>
      </c>
      <c r="B34" s="122" t="s">
        <v>137</v>
      </c>
      <c r="C34" s="82" t="s">
        <v>108</v>
      </c>
      <c r="D34" s="135" t="s">
        <v>109</v>
      </c>
      <c r="E34" s="135" t="s">
        <v>109</v>
      </c>
      <c r="F34" s="135" t="s">
        <v>109</v>
      </c>
      <c r="G34" s="135" t="s">
        <v>109</v>
      </c>
      <c r="H34" s="135" t="s">
        <v>109</v>
      </c>
      <c r="I34" s="135" t="s">
        <v>109</v>
      </c>
      <c r="J34" s="135" t="s">
        <v>109</v>
      </c>
      <c r="K34" s="135" t="s">
        <v>109</v>
      </c>
      <c r="L34" s="135" t="s">
        <v>109</v>
      </c>
      <c r="M34" s="135" t="s">
        <v>109</v>
      </c>
      <c r="N34" s="135" t="s">
        <v>109</v>
      </c>
      <c r="O34" s="135" t="s">
        <v>109</v>
      </c>
      <c r="P34" s="135" t="s">
        <v>109</v>
      </c>
      <c r="Q34" s="135" t="s">
        <v>109</v>
      </c>
      <c r="R34" s="135" t="s">
        <v>109</v>
      </c>
      <c r="S34" s="135" t="s">
        <v>109</v>
      </c>
      <c r="T34" s="135" t="s">
        <v>109</v>
      </c>
      <c r="U34" s="135" t="s">
        <v>109</v>
      </c>
      <c r="V34" s="135" t="s">
        <v>109</v>
      </c>
      <c r="W34" s="135" t="s">
        <v>109</v>
      </c>
      <c r="X34" s="135" t="s">
        <v>109</v>
      </c>
      <c r="Y34" s="135" t="s">
        <v>109</v>
      </c>
      <c r="Z34" s="135" t="s">
        <v>109</v>
      </c>
      <c r="AA34" s="135" t="s">
        <v>109</v>
      </c>
      <c r="AB34" s="135" t="s">
        <v>109</v>
      </c>
      <c r="AC34" s="135" t="s">
        <v>109</v>
      </c>
      <c r="AD34" s="135" t="s">
        <v>109</v>
      </c>
      <c r="AE34" s="135" t="s">
        <v>109</v>
      </c>
      <c r="AF34" s="135" t="s">
        <v>109</v>
      </c>
      <c r="AG34" s="135" t="s">
        <v>109</v>
      </c>
      <c r="AH34" s="135" t="s">
        <v>109</v>
      </c>
      <c r="AI34" s="135" t="s">
        <v>109</v>
      </c>
      <c r="AJ34" s="135" t="s">
        <v>109</v>
      </c>
      <c r="AK34" s="135" t="s">
        <v>109</v>
      </c>
      <c r="AL34" s="135" t="s">
        <v>109</v>
      </c>
      <c r="AM34" s="135" t="s">
        <v>109</v>
      </c>
      <c r="AN34" s="135" t="s">
        <v>109</v>
      </c>
      <c r="AO34" s="135" t="s">
        <v>109</v>
      </c>
      <c r="AP34" s="135" t="s">
        <v>109</v>
      </c>
      <c r="AQ34" s="135" t="s">
        <v>109</v>
      </c>
      <c r="AR34" s="135" t="s">
        <v>109</v>
      </c>
      <c r="AS34" s="135" t="s">
        <v>109</v>
      </c>
      <c r="AT34" s="136" t="s">
        <v>279</v>
      </c>
      <c r="AU34" s="136" t="s">
        <v>279</v>
      </c>
      <c r="AV34" s="135" t="s">
        <v>109</v>
      </c>
      <c r="AW34" s="135" t="s">
        <v>109</v>
      </c>
      <c r="AX34" s="135" t="s">
        <v>109</v>
      </c>
      <c r="AY34" s="135" t="s">
        <v>109</v>
      </c>
    </row>
    <row r="35" ht="136.5" hidden="1" customHeight="1">
      <c r="A35" s="148" t="s">
        <v>138</v>
      </c>
      <c r="B35" s="149" t="s">
        <v>139</v>
      </c>
      <c r="C35" s="82" t="s">
        <v>108</v>
      </c>
      <c r="D35" s="135" t="s">
        <v>109</v>
      </c>
      <c r="E35" s="135" t="s">
        <v>109</v>
      </c>
      <c r="F35" s="135" t="s">
        <v>109</v>
      </c>
      <c r="G35" s="135" t="s">
        <v>109</v>
      </c>
      <c r="H35" s="135" t="s">
        <v>109</v>
      </c>
      <c r="I35" s="135" t="s">
        <v>109</v>
      </c>
      <c r="J35" s="135" t="s">
        <v>109</v>
      </c>
      <c r="K35" s="135" t="s">
        <v>109</v>
      </c>
      <c r="L35" s="135" t="s">
        <v>109</v>
      </c>
      <c r="M35" s="135" t="s">
        <v>109</v>
      </c>
      <c r="N35" s="135" t="s">
        <v>109</v>
      </c>
      <c r="O35" s="135" t="s">
        <v>109</v>
      </c>
      <c r="P35" s="135" t="s">
        <v>109</v>
      </c>
      <c r="Q35" s="135" t="s">
        <v>109</v>
      </c>
      <c r="R35" s="135" t="s">
        <v>109</v>
      </c>
      <c r="S35" s="135" t="s">
        <v>109</v>
      </c>
      <c r="T35" s="135" t="s">
        <v>109</v>
      </c>
      <c r="U35" s="135" t="s">
        <v>109</v>
      </c>
      <c r="V35" s="135" t="s">
        <v>109</v>
      </c>
      <c r="W35" s="135" t="s">
        <v>109</v>
      </c>
      <c r="X35" s="135" t="s">
        <v>109</v>
      </c>
      <c r="Y35" s="135" t="s">
        <v>109</v>
      </c>
      <c r="Z35" s="135" t="s">
        <v>109</v>
      </c>
      <c r="AA35" s="135" t="s">
        <v>109</v>
      </c>
      <c r="AB35" s="135" t="s">
        <v>109</v>
      </c>
      <c r="AC35" s="135" t="s">
        <v>109</v>
      </c>
      <c r="AD35" s="135" t="s">
        <v>109</v>
      </c>
      <c r="AE35" s="135" t="s">
        <v>109</v>
      </c>
      <c r="AF35" s="135" t="s">
        <v>109</v>
      </c>
      <c r="AG35" s="135" t="s">
        <v>109</v>
      </c>
      <c r="AH35" s="135" t="s">
        <v>109</v>
      </c>
      <c r="AI35" s="135" t="s">
        <v>109</v>
      </c>
      <c r="AJ35" s="135" t="s">
        <v>109</v>
      </c>
      <c r="AK35" s="135" t="s">
        <v>109</v>
      </c>
      <c r="AL35" s="135" t="s">
        <v>109</v>
      </c>
      <c r="AM35" s="135" t="s">
        <v>109</v>
      </c>
      <c r="AN35" s="135" t="s">
        <v>109</v>
      </c>
      <c r="AO35" s="135" t="s">
        <v>109</v>
      </c>
      <c r="AP35" s="135" t="s">
        <v>109</v>
      </c>
      <c r="AQ35" s="135" t="s">
        <v>109</v>
      </c>
      <c r="AR35" s="135" t="s">
        <v>109</v>
      </c>
      <c r="AS35" s="135" t="s">
        <v>109</v>
      </c>
      <c r="AT35" s="150" t="s">
        <v>279</v>
      </c>
      <c r="AU35" s="150" t="s">
        <v>279</v>
      </c>
      <c r="AV35" s="135" t="s">
        <v>109</v>
      </c>
      <c r="AW35" s="135" t="s">
        <v>109</v>
      </c>
      <c r="AX35" s="135" t="s">
        <v>109</v>
      </c>
      <c r="AY35" s="135" t="s">
        <v>109</v>
      </c>
    </row>
    <row r="36" ht="105" hidden="1" customHeight="1">
      <c r="A36" s="148" t="s">
        <v>140</v>
      </c>
      <c r="B36" s="149" t="s">
        <v>141</v>
      </c>
      <c r="C36" s="82" t="s">
        <v>108</v>
      </c>
      <c r="D36" s="135" t="s">
        <v>109</v>
      </c>
      <c r="E36" s="135" t="s">
        <v>109</v>
      </c>
      <c r="F36" s="135" t="s">
        <v>109</v>
      </c>
      <c r="G36" s="135" t="s">
        <v>109</v>
      </c>
      <c r="H36" s="135" t="s">
        <v>109</v>
      </c>
      <c r="I36" s="135" t="s">
        <v>109</v>
      </c>
      <c r="J36" s="135" t="s">
        <v>109</v>
      </c>
      <c r="K36" s="135" t="s">
        <v>109</v>
      </c>
      <c r="L36" s="135" t="s">
        <v>109</v>
      </c>
      <c r="M36" s="135" t="s">
        <v>109</v>
      </c>
      <c r="N36" s="135" t="s">
        <v>109</v>
      </c>
      <c r="O36" s="135" t="s">
        <v>109</v>
      </c>
      <c r="P36" s="135" t="s">
        <v>109</v>
      </c>
      <c r="Q36" s="135" t="s">
        <v>109</v>
      </c>
      <c r="R36" s="135" t="s">
        <v>109</v>
      </c>
      <c r="S36" s="135" t="s">
        <v>109</v>
      </c>
      <c r="T36" s="135" t="s">
        <v>109</v>
      </c>
      <c r="U36" s="135" t="s">
        <v>109</v>
      </c>
      <c r="V36" s="135" t="s">
        <v>109</v>
      </c>
      <c r="W36" s="135" t="s">
        <v>109</v>
      </c>
      <c r="X36" s="135" t="s">
        <v>109</v>
      </c>
      <c r="Y36" s="135" t="s">
        <v>109</v>
      </c>
      <c r="Z36" s="135" t="s">
        <v>109</v>
      </c>
      <c r="AA36" s="135" t="s">
        <v>109</v>
      </c>
      <c r="AB36" s="135" t="s">
        <v>109</v>
      </c>
      <c r="AC36" s="135" t="s">
        <v>109</v>
      </c>
      <c r="AD36" s="135" t="s">
        <v>109</v>
      </c>
      <c r="AE36" s="135" t="s">
        <v>109</v>
      </c>
      <c r="AF36" s="135" t="s">
        <v>109</v>
      </c>
      <c r="AG36" s="135" t="s">
        <v>109</v>
      </c>
      <c r="AH36" s="135" t="s">
        <v>109</v>
      </c>
      <c r="AI36" s="135" t="s">
        <v>109</v>
      </c>
      <c r="AJ36" s="135" t="s">
        <v>109</v>
      </c>
      <c r="AK36" s="135" t="s">
        <v>109</v>
      </c>
      <c r="AL36" s="135" t="s">
        <v>109</v>
      </c>
      <c r="AM36" s="135" t="s">
        <v>109</v>
      </c>
      <c r="AN36" s="135" t="s">
        <v>109</v>
      </c>
      <c r="AO36" s="135" t="s">
        <v>109</v>
      </c>
      <c r="AP36" s="135" t="s">
        <v>109</v>
      </c>
      <c r="AQ36" s="135" t="s">
        <v>109</v>
      </c>
      <c r="AR36" s="135" t="s">
        <v>109</v>
      </c>
      <c r="AS36" s="135" t="s">
        <v>109</v>
      </c>
      <c r="AT36" s="150" t="s">
        <v>279</v>
      </c>
      <c r="AU36" s="150" t="s">
        <v>279</v>
      </c>
      <c r="AV36" s="135" t="s">
        <v>109</v>
      </c>
      <c r="AW36" s="135" t="s">
        <v>109</v>
      </c>
      <c r="AX36" s="135" t="s">
        <v>109</v>
      </c>
      <c r="AY36" s="135" t="s">
        <v>109</v>
      </c>
    </row>
    <row r="37" ht="47.25" hidden="1">
      <c r="A37" s="148" t="s">
        <v>142</v>
      </c>
      <c r="B37" s="149" t="s">
        <v>143</v>
      </c>
      <c r="C37" s="82" t="s">
        <v>108</v>
      </c>
      <c r="D37" s="135" t="s">
        <v>109</v>
      </c>
      <c r="E37" s="135" t="s">
        <v>109</v>
      </c>
      <c r="F37" s="135" t="s">
        <v>109</v>
      </c>
      <c r="G37" s="135" t="s">
        <v>109</v>
      </c>
      <c r="H37" s="135" t="s">
        <v>109</v>
      </c>
      <c r="I37" s="135" t="s">
        <v>109</v>
      </c>
      <c r="J37" s="135" t="s">
        <v>109</v>
      </c>
      <c r="K37" s="135" t="s">
        <v>109</v>
      </c>
      <c r="L37" s="135" t="s">
        <v>109</v>
      </c>
      <c r="M37" s="135" t="s">
        <v>109</v>
      </c>
      <c r="N37" s="135" t="s">
        <v>109</v>
      </c>
      <c r="O37" s="135" t="s">
        <v>109</v>
      </c>
      <c r="P37" s="135" t="s">
        <v>109</v>
      </c>
      <c r="Q37" s="135" t="s">
        <v>109</v>
      </c>
      <c r="R37" s="135" t="s">
        <v>109</v>
      </c>
      <c r="S37" s="135" t="s">
        <v>109</v>
      </c>
      <c r="T37" s="135" t="s">
        <v>109</v>
      </c>
      <c r="U37" s="135" t="s">
        <v>109</v>
      </c>
      <c r="V37" s="135" t="s">
        <v>109</v>
      </c>
      <c r="W37" s="135" t="s">
        <v>109</v>
      </c>
      <c r="X37" s="135" t="s">
        <v>109</v>
      </c>
      <c r="Y37" s="135" t="s">
        <v>109</v>
      </c>
      <c r="Z37" s="135" t="s">
        <v>109</v>
      </c>
      <c r="AA37" s="135" t="s">
        <v>109</v>
      </c>
      <c r="AB37" s="135" t="s">
        <v>109</v>
      </c>
      <c r="AC37" s="135" t="s">
        <v>109</v>
      </c>
      <c r="AD37" s="135" t="s">
        <v>109</v>
      </c>
      <c r="AE37" s="135" t="s">
        <v>109</v>
      </c>
      <c r="AF37" s="135" t="s">
        <v>109</v>
      </c>
      <c r="AG37" s="135" t="s">
        <v>109</v>
      </c>
      <c r="AH37" s="135" t="s">
        <v>109</v>
      </c>
      <c r="AI37" s="135" t="s">
        <v>109</v>
      </c>
      <c r="AJ37" s="135" t="s">
        <v>109</v>
      </c>
      <c r="AK37" s="135" t="s">
        <v>109</v>
      </c>
      <c r="AL37" s="135" t="s">
        <v>109</v>
      </c>
      <c r="AM37" s="135" t="s">
        <v>109</v>
      </c>
      <c r="AN37" s="135" t="s">
        <v>109</v>
      </c>
      <c r="AO37" s="135" t="s">
        <v>109</v>
      </c>
      <c r="AP37" s="135" t="s">
        <v>109</v>
      </c>
      <c r="AQ37" s="135" t="s">
        <v>109</v>
      </c>
      <c r="AR37" s="135" t="s">
        <v>109</v>
      </c>
      <c r="AS37" s="135" t="s">
        <v>109</v>
      </c>
      <c r="AT37" s="150" t="s">
        <v>279</v>
      </c>
      <c r="AU37" s="150" t="s">
        <v>279</v>
      </c>
      <c r="AV37" s="135" t="s">
        <v>109</v>
      </c>
      <c r="AW37" s="135" t="s">
        <v>109</v>
      </c>
      <c r="AX37" s="135" t="s">
        <v>109</v>
      </c>
      <c r="AY37" s="135" t="s">
        <v>109</v>
      </c>
    </row>
    <row r="38" ht="243" hidden="1" customHeight="1">
      <c r="A38" s="148" t="s">
        <v>142</v>
      </c>
      <c r="B38" s="149" t="s">
        <v>144</v>
      </c>
      <c r="C38" s="82" t="s">
        <v>108</v>
      </c>
      <c r="D38" s="135" t="s">
        <v>109</v>
      </c>
      <c r="E38" s="135" t="s">
        <v>109</v>
      </c>
      <c r="F38" s="135" t="s">
        <v>109</v>
      </c>
      <c r="G38" s="135" t="s">
        <v>109</v>
      </c>
      <c r="H38" s="135" t="s">
        <v>109</v>
      </c>
      <c r="I38" s="135" t="s">
        <v>109</v>
      </c>
      <c r="J38" s="135" t="s">
        <v>109</v>
      </c>
      <c r="K38" s="135" t="s">
        <v>109</v>
      </c>
      <c r="L38" s="135" t="s">
        <v>109</v>
      </c>
      <c r="M38" s="135" t="s">
        <v>109</v>
      </c>
      <c r="N38" s="135" t="s">
        <v>109</v>
      </c>
      <c r="O38" s="135" t="s">
        <v>109</v>
      </c>
      <c r="P38" s="135" t="s">
        <v>109</v>
      </c>
      <c r="Q38" s="135" t="s">
        <v>109</v>
      </c>
      <c r="R38" s="135" t="s">
        <v>109</v>
      </c>
      <c r="S38" s="135" t="s">
        <v>109</v>
      </c>
      <c r="T38" s="135" t="s">
        <v>109</v>
      </c>
      <c r="U38" s="135" t="s">
        <v>109</v>
      </c>
      <c r="V38" s="135" t="s">
        <v>109</v>
      </c>
      <c r="W38" s="135" t="s">
        <v>109</v>
      </c>
      <c r="X38" s="135" t="s">
        <v>109</v>
      </c>
      <c r="Y38" s="135" t="s">
        <v>109</v>
      </c>
      <c r="Z38" s="135" t="s">
        <v>109</v>
      </c>
      <c r="AA38" s="135" t="s">
        <v>109</v>
      </c>
      <c r="AB38" s="135" t="s">
        <v>109</v>
      </c>
      <c r="AC38" s="135" t="s">
        <v>109</v>
      </c>
      <c r="AD38" s="135" t="s">
        <v>109</v>
      </c>
      <c r="AE38" s="135" t="s">
        <v>109</v>
      </c>
      <c r="AF38" s="135" t="s">
        <v>109</v>
      </c>
      <c r="AG38" s="135" t="s">
        <v>109</v>
      </c>
      <c r="AH38" s="135" t="s">
        <v>109</v>
      </c>
      <c r="AI38" s="135" t="s">
        <v>109</v>
      </c>
      <c r="AJ38" s="135" t="s">
        <v>109</v>
      </c>
      <c r="AK38" s="135" t="s">
        <v>109</v>
      </c>
      <c r="AL38" s="135" t="s">
        <v>109</v>
      </c>
      <c r="AM38" s="135" t="s">
        <v>109</v>
      </c>
      <c r="AN38" s="135" t="s">
        <v>109</v>
      </c>
      <c r="AO38" s="135" t="s">
        <v>109</v>
      </c>
      <c r="AP38" s="135" t="s">
        <v>109</v>
      </c>
      <c r="AQ38" s="135" t="s">
        <v>109</v>
      </c>
      <c r="AR38" s="135" t="s">
        <v>109</v>
      </c>
      <c r="AS38" s="135" t="s">
        <v>109</v>
      </c>
      <c r="AT38" s="150" t="s">
        <v>279</v>
      </c>
      <c r="AU38" s="150" t="s">
        <v>279</v>
      </c>
      <c r="AV38" s="135" t="s">
        <v>109</v>
      </c>
      <c r="AW38" s="135" t="s">
        <v>109</v>
      </c>
      <c r="AX38" s="135" t="s">
        <v>109</v>
      </c>
      <c r="AY38" s="135" t="s">
        <v>109</v>
      </c>
    </row>
    <row r="39" ht="218.25" hidden="1" customHeight="1">
      <c r="A39" s="148" t="s">
        <v>142</v>
      </c>
      <c r="B39" s="149" t="s">
        <v>145</v>
      </c>
      <c r="C39" s="82" t="s">
        <v>108</v>
      </c>
      <c r="D39" s="135" t="s">
        <v>109</v>
      </c>
      <c r="E39" s="135" t="s">
        <v>109</v>
      </c>
      <c r="F39" s="135" t="s">
        <v>109</v>
      </c>
      <c r="G39" s="135" t="s">
        <v>109</v>
      </c>
      <c r="H39" s="135" t="s">
        <v>109</v>
      </c>
      <c r="I39" s="135" t="s">
        <v>109</v>
      </c>
      <c r="J39" s="135" t="s">
        <v>109</v>
      </c>
      <c r="K39" s="135" t="s">
        <v>109</v>
      </c>
      <c r="L39" s="135" t="s">
        <v>109</v>
      </c>
      <c r="M39" s="135" t="s">
        <v>109</v>
      </c>
      <c r="N39" s="135" t="s">
        <v>109</v>
      </c>
      <c r="O39" s="135" t="s">
        <v>109</v>
      </c>
      <c r="P39" s="135" t="s">
        <v>109</v>
      </c>
      <c r="Q39" s="135" t="s">
        <v>109</v>
      </c>
      <c r="R39" s="135" t="s">
        <v>109</v>
      </c>
      <c r="S39" s="135" t="s">
        <v>109</v>
      </c>
      <c r="T39" s="135" t="s">
        <v>109</v>
      </c>
      <c r="U39" s="135" t="s">
        <v>109</v>
      </c>
      <c r="V39" s="135" t="s">
        <v>109</v>
      </c>
      <c r="W39" s="135" t="s">
        <v>109</v>
      </c>
      <c r="X39" s="135" t="s">
        <v>109</v>
      </c>
      <c r="Y39" s="135" t="s">
        <v>109</v>
      </c>
      <c r="Z39" s="135" t="s">
        <v>109</v>
      </c>
      <c r="AA39" s="135" t="s">
        <v>109</v>
      </c>
      <c r="AB39" s="135" t="s">
        <v>109</v>
      </c>
      <c r="AC39" s="135" t="s">
        <v>109</v>
      </c>
      <c r="AD39" s="135" t="s">
        <v>109</v>
      </c>
      <c r="AE39" s="135" t="s">
        <v>109</v>
      </c>
      <c r="AF39" s="135" t="s">
        <v>109</v>
      </c>
      <c r="AG39" s="135" t="s">
        <v>109</v>
      </c>
      <c r="AH39" s="135" t="s">
        <v>109</v>
      </c>
      <c r="AI39" s="135" t="s">
        <v>109</v>
      </c>
      <c r="AJ39" s="135" t="s">
        <v>109</v>
      </c>
      <c r="AK39" s="135" t="s">
        <v>109</v>
      </c>
      <c r="AL39" s="135" t="s">
        <v>109</v>
      </c>
      <c r="AM39" s="135" t="s">
        <v>109</v>
      </c>
      <c r="AN39" s="135" t="s">
        <v>109</v>
      </c>
      <c r="AO39" s="135" t="s">
        <v>109</v>
      </c>
      <c r="AP39" s="135" t="s">
        <v>109</v>
      </c>
      <c r="AQ39" s="135" t="s">
        <v>109</v>
      </c>
      <c r="AR39" s="135" t="s">
        <v>109</v>
      </c>
      <c r="AS39" s="135" t="s">
        <v>109</v>
      </c>
      <c r="AT39" s="150" t="s">
        <v>279</v>
      </c>
      <c r="AU39" s="150" t="s">
        <v>279</v>
      </c>
      <c r="AV39" s="135" t="s">
        <v>109</v>
      </c>
      <c r="AW39" s="135" t="s">
        <v>109</v>
      </c>
      <c r="AX39" s="135" t="s">
        <v>109</v>
      </c>
      <c r="AY39" s="135" t="s">
        <v>109</v>
      </c>
    </row>
    <row r="40" ht="141.75" hidden="1">
      <c r="A40" s="148" t="s">
        <v>142</v>
      </c>
      <c r="B40" s="149" t="s">
        <v>146</v>
      </c>
      <c r="C40" s="82" t="s">
        <v>108</v>
      </c>
      <c r="D40" s="135" t="s">
        <v>109</v>
      </c>
      <c r="E40" s="135" t="s">
        <v>109</v>
      </c>
      <c r="F40" s="135" t="s">
        <v>109</v>
      </c>
      <c r="G40" s="135" t="s">
        <v>109</v>
      </c>
      <c r="H40" s="135" t="s">
        <v>109</v>
      </c>
      <c r="I40" s="135" t="s">
        <v>109</v>
      </c>
      <c r="J40" s="135" t="s">
        <v>109</v>
      </c>
      <c r="K40" s="135" t="s">
        <v>109</v>
      </c>
      <c r="L40" s="135" t="s">
        <v>109</v>
      </c>
      <c r="M40" s="135" t="s">
        <v>109</v>
      </c>
      <c r="N40" s="135" t="s">
        <v>109</v>
      </c>
      <c r="O40" s="135" t="s">
        <v>109</v>
      </c>
      <c r="P40" s="135" t="s">
        <v>109</v>
      </c>
      <c r="Q40" s="135" t="s">
        <v>109</v>
      </c>
      <c r="R40" s="135" t="s">
        <v>109</v>
      </c>
      <c r="S40" s="135" t="s">
        <v>109</v>
      </c>
      <c r="T40" s="135" t="s">
        <v>109</v>
      </c>
      <c r="U40" s="135" t="s">
        <v>109</v>
      </c>
      <c r="V40" s="135" t="s">
        <v>109</v>
      </c>
      <c r="W40" s="135" t="s">
        <v>109</v>
      </c>
      <c r="X40" s="135" t="s">
        <v>109</v>
      </c>
      <c r="Y40" s="135" t="s">
        <v>109</v>
      </c>
      <c r="Z40" s="135" t="s">
        <v>109</v>
      </c>
      <c r="AA40" s="135" t="s">
        <v>109</v>
      </c>
      <c r="AB40" s="135" t="s">
        <v>109</v>
      </c>
      <c r="AC40" s="135" t="s">
        <v>109</v>
      </c>
      <c r="AD40" s="135" t="s">
        <v>109</v>
      </c>
      <c r="AE40" s="135" t="s">
        <v>109</v>
      </c>
      <c r="AF40" s="135" t="s">
        <v>109</v>
      </c>
      <c r="AG40" s="135" t="s">
        <v>109</v>
      </c>
      <c r="AH40" s="135" t="s">
        <v>109</v>
      </c>
      <c r="AI40" s="135" t="s">
        <v>109</v>
      </c>
      <c r="AJ40" s="135" t="s">
        <v>109</v>
      </c>
      <c r="AK40" s="135" t="s">
        <v>109</v>
      </c>
      <c r="AL40" s="135" t="s">
        <v>109</v>
      </c>
      <c r="AM40" s="135" t="s">
        <v>109</v>
      </c>
      <c r="AN40" s="135" t="s">
        <v>109</v>
      </c>
      <c r="AO40" s="135" t="s">
        <v>109</v>
      </c>
      <c r="AP40" s="135" t="s">
        <v>109</v>
      </c>
      <c r="AQ40" s="135" t="s">
        <v>109</v>
      </c>
      <c r="AR40" s="135" t="s">
        <v>109</v>
      </c>
      <c r="AS40" s="135" t="s">
        <v>109</v>
      </c>
      <c r="AT40" s="150" t="s">
        <v>279</v>
      </c>
      <c r="AU40" s="150" t="s">
        <v>279</v>
      </c>
      <c r="AV40" s="135" t="s">
        <v>109</v>
      </c>
      <c r="AW40" s="135" t="s">
        <v>109</v>
      </c>
      <c r="AX40" s="135" t="s">
        <v>109</v>
      </c>
      <c r="AY40" s="135" t="s">
        <v>109</v>
      </c>
    </row>
    <row r="41" ht="47.25" hidden="1">
      <c r="A41" s="148" t="s">
        <v>147</v>
      </c>
      <c r="B41" s="149" t="s">
        <v>143</v>
      </c>
      <c r="C41" s="82" t="s">
        <v>108</v>
      </c>
      <c r="D41" s="135" t="s">
        <v>109</v>
      </c>
      <c r="E41" s="135" t="s">
        <v>109</v>
      </c>
      <c r="F41" s="135" t="s">
        <v>109</v>
      </c>
      <c r="G41" s="135" t="s">
        <v>109</v>
      </c>
      <c r="H41" s="135" t="s">
        <v>109</v>
      </c>
      <c r="I41" s="135" t="s">
        <v>109</v>
      </c>
      <c r="J41" s="135" t="s">
        <v>109</v>
      </c>
      <c r="K41" s="135" t="s">
        <v>109</v>
      </c>
      <c r="L41" s="135" t="s">
        <v>109</v>
      </c>
      <c r="M41" s="135" t="s">
        <v>109</v>
      </c>
      <c r="N41" s="135" t="s">
        <v>109</v>
      </c>
      <c r="O41" s="135" t="s">
        <v>109</v>
      </c>
      <c r="P41" s="135" t="s">
        <v>109</v>
      </c>
      <c r="Q41" s="135" t="s">
        <v>109</v>
      </c>
      <c r="R41" s="135" t="s">
        <v>109</v>
      </c>
      <c r="S41" s="135" t="s">
        <v>109</v>
      </c>
      <c r="T41" s="135" t="s">
        <v>109</v>
      </c>
      <c r="U41" s="135" t="s">
        <v>109</v>
      </c>
      <c r="V41" s="135" t="s">
        <v>109</v>
      </c>
      <c r="W41" s="135" t="s">
        <v>109</v>
      </c>
      <c r="X41" s="135" t="s">
        <v>109</v>
      </c>
      <c r="Y41" s="135" t="s">
        <v>109</v>
      </c>
      <c r="Z41" s="135" t="s">
        <v>109</v>
      </c>
      <c r="AA41" s="135" t="s">
        <v>109</v>
      </c>
      <c r="AB41" s="135" t="s">
        <v>109</v>
      </c>
      <c r="AC41" s="135" t="s">
        <v>109</v>
      </c>
      <c r="AD41" s="135" t="s">
        <v>109</v>
      </c>
      <c r="AE41" s="135" t="s">
        <v>109</v>
      </c>
      <c r="AF41" s="135" t="s">
        <v>109</v>
      </c>
      <c r="AG41" s="135" t="s">
        <v>109</v>
      </c>
      <c r="AH41" s="135" t="s">
        <v>109</v>
      </c>
      <c r="AI41" s="135" t="s">
        <v>109</v>
      </c>
      <c r="AJ41" s="135" t="s">
        <v>109</v>
      </c>
      <c r="AK41" s="135" t="s">
        <v>109</v>
      </c>
      <c r="AL41" s="135" t="s">
        <v>109</v>
      </c>
      <c r="AM41" s="135" t="s">
        <v>109</v>
      </c>
      <c r="AN41" s="135" t="s">
        <v>109</v>
      </c>
      <c r="AO41" s="135" t="s">
        <v>109</v>
      </c>
      <c r="AP41" s="135" t="s">
        <v>109</v>
      </c>
      <c r="AQ41" s="135" t="s">
        <v>109</v>
      </c>
      <c r="AR41" s="135" t="s">
        <v>109</v>
      </c>
      <c r="AS41" s="135" t="s">
        <v>109</v>
      </c>
      <c r="AT41" s="150" t="s">
        <v>279</v>
      </c>
      <c r="AU41" s="150" t="s">
        <v>279</v>
      </c>
      <c r="AV41" s="135" t="s">
        <v>109</v>
      </c>
      <c r="AW41" s="135" t="s">
        <v>109</v>
      </c>
      <c r="AX41" s="135" t="s">
        <v>109</v>
      </c>
      <c r="AY41" s="135" t="s">
        <v>109</v>
      </c>
    </row>
    <row r="42" ht="222.75" hidden="1" customHeight="1">
      <c r="A42" s="148" t="s">
        <v>147</v>
      </c>
      <c r="B42" s="149" t="s">
        <v>144</v>
      </c>
      <c r="C42" s="82" t="s">
        <v>108</v>
      </c>
      <c r="D42" s="135" t="s">
        <v>109</v>
      </c>
      <c r="E42" s="135" t="s">
        <v>109</v>
      </c>
      <c r="F42" s="135" t="s">
        <v>109</v>
      </c>
      <c r="G42" s="135" t="s">
        <v>109</v>
      </c>
      <c r="H42" s="135" t="s">
        <v>109</v>
      </c>
      <c r="I42" s="135" t="s">
        <v>109</v>
      </c>
      <c r="J42" s="135" t="s">
        <v>109</v>
      </c>
      <c r="K42" s="135" t="s">
        <v>109</v>
      </c>
      <c r="L42" s="135" t="s">
        <v>109</v>
      </c>
      <c r="M42" s="135" t="s">
        <v>109</v>
      </c>
      <c r="N42" s="135" t="s">
        <v>109</v>
      </c>
      <c r="O42" s="135" t="s">
        <v>109</v>
      </c>
      <c r="P42" s="135" t="s">
        <v>109</v>
      </c>
      <c r="Q42" s="135" t="s">
        <v>109</v>
      </c>
      <c r="R42" s="135" t="s">
        <v>109</v>
      </c>
      <c r="S42" s="135" t="s">
        <v>109</v>
      </c>
      <c r="T42" s="135" t="s">
        <v>109</v>
      </c>
      <c r="U42" s="135" t="s">
        <v>109</v>
      </c>
      <c r="V42" s="135" t="s">
        <v>109</v>
      </c>
      <c r="W42" s="135" t="s">
        <v>109</v>
      </c>
      <c r="X42" s="135" t="s">
        <v>109</v>
      </c>
      <c r="Y42" s="135" t="s">
        <v>109</v>
      </c>
      <c r="Z42" s="135" t="s">
        <v>109</v>
      </c>
      <c r="AA42" s="135" t="s">
        <v>109</v>
      </c>
      <c r="AB42" s="135" t="s">
        <v>109</v>
      </c>
      <c r="AC42" s="135" t="s">
        <v>109</v>
      </c>
      <c r="AD42" s="135" t="s">
        <v>109</v>
      </c>
      <c r="AE42" s="135" t="s">
        <v>109</v>
      </c>
      <c r="AF42" s="135" t="s">
        <v>109</v>
      </c>
      <c r="AG42" s="135" t="s">
        <v>109</v>
      </c>
      <c r="AH42" s="135" t="s">
        <v>109</v>
      </c>
      <c r="AI42" s="135" t="s">
        <v>109</v>
      </c>
      <c r="AJ42" s="135" t="s">
        <v>109</v>
      </c>
      <c r="AK42" s="135" t="s">
        <v>109</v>
      </c>
      <c r="AL42" s="135" t="s">
        <v>109</v>
      </c>
      <c r="AM42" s="135" t="s">
        <v>109</v>
      </c>
      <c r="AN42" s="135" t="s">
        <v>109</v>
      </c>
      <c r="AO42" s="135" t="s">
        <v>109</v>
      </c>
      <c r="AP42" s="135" t="s">
        <v>109</v>
      </c>
      <c r="AQ42" s="135" t="s">
        <v>109</v>
      </c>
      <c r="AR42" s="135" t="s">
        <v>109</v>
      </c>
      <c r="AS42" s="135" t="s">
        <v>109</v>
      </c>
      <c r="AT42" s="150" t="s">
        <v>279</v>
      </c>
      <c r="AU42" s="150" t="s">
        <v>279</v>
      </c>
      <c r="AV42" s="135" t="s">
        <v>109</v>
      </c>
      <c r="AW42" s="135" t="s">
        <v>109</v>
      </c>
      <c r="AX42" s="135" t="s">
        <v>109</v>
      </c>
      <c r="AY42" s="135" t="s">
        <v>109</v>
      </c>
    </row>
    <row r="43" ht="203.25" hidden="1" customHeight="1">
      <c r="A43" s="148" t="s">
        <v>147</v>
      </c>
      <c r="B43" s="149" t="s">
        <v>145</v>
      </c>
      <c r="C43" s="82" t="s">
        <v>108</v>
      </c>
      <c r="D43" s="135" t="s">
        <v>109</v>
      </c>
      <c r="E43" s="135" t="s">
        <v>109</v>
      </c>
      <c r="F43" s="135" t="s">
        <v>109</v>
      </c>
      <c r="G43" s="135" t="s">
        <v>109</v>
      </c>
      <c r="H43" s="135" t="s">
        <v>109</v>
      </c>
      <c r="I43" s="135" t="s">
        <v>109</v>
      </c>
      <c r="J43" s="135" t="s">
        <v>109</v>
      </c>
      <c r="K43" s="135" t="s">
        <v>109</v>
      </c>
      <c r="L43" s="135" t="s">
        <v>109</v>
      </c>
      <c r="M43" s="135" t="s">
        <v>109</v>
      </c>
      <c r="N43" s="135" t="s">
        <v>109</v>
      </c>
      <c r="O43" s="135" t="s">
        <v>109</v>
      </c>
      <c r="P43" s="135" t="s">
        <v>109</v>
      </c>
      <c r="Q43" s="135" t="s">
        <v>109</v>
      </c>
      <c r="R43" s="135" t="s">
        <v>109</v>
      </c>
      <c r="S43" s="135" t="s">
        <v>109</v>
      </c>
      <c r="T43" s="135" t="s">
        <v>109</v>
      </c>
      <c r="U43" s="135" t="s">
        <v>109</v>
      </c>
      <c r="V43" s="135" t="s">
        <v>109</v>
      </c>
      <c r="W43" s="135" t="s">
        <v>109</v>
      </c>
      <c r="X43" s="135" t="s">
        <v>109</v>
      </c>
      <c r="Y43" s="135" t="s">
        <v>109</v>
      </c>
      <c r="Z43" s="135" t="s">
        <v>109</v>
      </c>
      <c r="AA43" s="135" t="s">
        <v>109</v>
      </c>
      <c r="AB43" s="135" t="s">
        <v>109</v>
      </c>
      <c r="AC43" s="135" t="s">
        <v>109</v>
      </c>
      <c r="AD43" s="135" t="s">
        <v>109</v>
      </c>
      <c r="AE43" s="135" t="s">
        <v>109</v>
      </c>
      <c r="AF43" s="135" t="s">
        <v>109</v>
      </c>
      <c r="AG43" s="135" t="s">
        <v>109</v>
      </c>
      <c r="AH43" s="135" t="s">
        <v>109</v>
      </c>
      <c r="AI43" s="135" t="s">
        <v>109</v>
      </c>
      <c r="AJ43" s="135" t="s">
        <v>109</v>
      </c>
      <c r="AK43" s="135" t="s">
        <v>109</v>
      </c>
      <c r="AL43" s="135" t="s">
        <v>109</v>
      </c>
      <c r="AM43" s="135" t="s">
        <v>109</v>
      </c>
      <c r="AN43" s="135" t="s">
        <v>109</v>
      </c>
      <c r="AO43" s="135" t="s">
        <v>109</v>
      </c>
      <c r="AP43" s="135" t="s">
        <v>109</v>
      </c>
      <c r="AQ43" s="135" t="s">
        <v>109</v>
      </c>
      <c r="AR43" s="135" t="s">
        <v>109</v>
      </c>
      <c r="AS43" s="135" t="s">
        <v>109</v>
      </c>
      <c r="AT43" s="150" t="s">
        <v>279</v>
      </c>
      <c r="AU43" s="150" t="s">
        <v>279</v>
      </c>
      <c r="AV43" s="135" t="s">
        <v>109</v>
      </c>
      <c r="AW43" s="135" t="s">
        <v>109</v>
      </c>
      <c r="AX43" s="135" t="s">
        <v>109</v>
      </c>
      <c r="AY43" s="135" t="s">
        <v>109</v>
      </c>
    </row>
    <row r="44" ht="197.25" hidden="1" customHeight="1">
      <c r="A44" s="148" t="s">
        <v>147</v>
      </c>
      <c r="B44" s="149" t="s">
        <v>148</v>
      </c>
      <c r="C44" s="82" t="s">
        <v>108</v>
      </c>
      <c r="D44" s="135" t="s">
        <v>109</v>
      </c>
      <c r="E44" s="135" t="s">
        <v>109</v>
      </c>
      <c r="F44" s="135" t="s">
        <v>109</v>
      </c>
      <c r="G44" s="135" t="s">
        <v>109</v>
      </c>
      <c r="H44" s="135" t="s">
        <v>109</v>
      </c>
      <c r="I44" s="135" t="s">
        <v>109</v>
      </c>
      <c r="J44" s="135" t="s">
        <v>109</v>
      </c>
      <c r="K44" s="135" t="s">
        <v>109</v>
      </c>
      <c r="L44" s="135" t="s">
        <v>109</v>
      </c>
      <c r="M44" s="135" t="s">
        <v>109</v>
      </c>
      <c r="N44" s="135" t="s">
        <v>109</v>
      </c>
      <c r="O44" s="135" t="s">
        <v>109</v>
      </c>
      <c r="P44" s="135" t="s">
        <v>109</v>
      </c>
      <c r="Q44" s="135" t="s">
        <v>109</v>
      </c>
      <c r="R44" s="135" t="s">
        <v>109</v>
      </c>
      <c r="S44" s="135" t="s">
        <v>109</v>
      </c>
      <c r="T44" s="135" t="s">
        <v>109</v>
      </c>
      <c r="U44" s="135" t="s">
        <v>109</v>
      </c>
      <c r="V44" s="135" t="s">
        <v>109</v>
      </c>
      <c r="W44" s="135" t="s">
        <v>109</v>
      </c>
      <c r="X44" s="135" t="s">
        <v>109</v>
      </c>
      <c r="Y44" s="135" t="s">
        <v>109</v>
      </c>
      <c r="Z44" s="135" t="s">
        <v>109</v>
      </c>
      <c r="AA44" s="135" t="s">
        <v>109</v>
      </c>
      <c r="AB44" s="135" t="s">
        <v>109</v>
      </c>
      <c r="AC44" s="135" t="s">
        <v>109</v>
      </c>
      <c r="AD44" s="135" t="s">
        <v>109</v>
      </c>
      <c r="AE44" s="135" t="s">
        <v>109</v>
      </c>
      <c r="AF44" s="135" t="s">
        <v>109</v>
      </c>
      <c r="AG44" s="135" t="s">
        <v>109</v>
      </c>
      <c r="AH44" s="135" t="s">
        <v>109</v>
      </c>
      <c r="AI44" s="135" t="s">
        <v>109</v>
      </c>
      <c r="AJ44" s="135" t="s">
        <v>109</v>
      </c>
      <c r="AK44" s="135" t="s">
        <v>109</v>
      </c>
      <c r="AL44" s="135" t="s">
        <v>109</v>
      </c>
      <c r="AM44" s="135" t="s">
        <v>109</v>
      </c>
      <c r="AN44" s="135" t="s">
        <v>109</v>
      </c>
      <c r="AO44" s="135" t="s">
        <v>109</v>
      </c>
      <c r="AP44" s="135" t="s">
        <v>109</v>
      </c>
      <c r="AQ44" s="135" t="s">
        <v>109</v>
      </c>
      <c r="AR44" s="135" t="s">
        <v>109</v>
      </c>
      <c r="AS44" s="135" t="s">
        <v>109</v>
      </c>
      <c r="AT44" s="150" t="s">
        <v>279</v>
      </c>
      <c r="AU44" s="150" t="s">
        <v>279</v>
      </c>
      <c r="AV44" s="135" t="s">
        <v>109</v>
      </c>
      <c r="AW44" s="135" t="s">
        <v>109</v>
      </c>
      <c r="AX44" s="135" t="s">
        <v>109</v>
      </c>
      <c r="AY44" s="135" t="s">
        <v>109</v>
      </c>
    </row>
    <row r="45" ht="192" hidden="1" customHeight="1">
      <c r="A45" s="148" t="s">
        <v>149</v>
      </c>
      <c r="B45" s="149" t="s">
        <v>150</v>
      </c>
      <c r="C45" s="82" t="s">
        <v>108</v>
      </c>
      <c r="D45" s="135" t="s">
        <v>109</v>
      </c>
      <c r="E45" s="135" t="s">
        <v>109</v>
      </c>
      <c r="F45" s="135" t="s">
        <v>109</v>
      </c>
      <c r="G45" s="135" t="s">
        <v>109</v>
      </c>
      <c r="H45" s="135" t="s">
        <v>109</v>
      </c>
      <c r="I45" s="135" t="s">
        <v>109</v>
      </c>
      <c r="J45" s="135" t="s">
        <v>109</v>
      </c>
      <c r="K45" s="135" t="s">
        <v>109</v>
      </c>
      <c r="L45" s="135" t="s">
        <v>109</v>
      </c>
      <c r="M45" s="135" t="s">
        <v>109</v>
      </c>
      <c r="N45" s="135" t="s">
        <v>109</v>
      </c>
      <c r="O45" s="135" t="s">
        <v>109</v>
      </c>
      <c r="P45" s="135" t="s">
        <v>109</v>
      </c>
      <c r="Q45" s="135" t="s">
        <v>109</v>
      </c>
      <c r="R45" s="135" t="s">
        <v>109</v>
      </c>
      <c r="S45" s="135" t="s">
        <v>109</v>
      </c>
      <c r="T45" s="135" t="s">
        <v>109</v>
      </c>
      <c r="U45" s="135" t="s">
        <v>109</v>
      </c>
      <c r="V45" s="135" t="s">
        <v>109</v>
      </c>
      <c r="W45" s="135" t="s">
        <v>109</v>
      </c>
      <c r="X45" s="135" t="s">
        <v>109</v>
      </c>
      <c r="Y45" s="135" t="s">
        <v>109</v>
      </c>
      <c r="Z45" s="135" t="s">
        <v>109</v>
      </c>
      <c r="AA45" s="135" t="s">
        <v>109</v>
      </c>
      <c r="AB45" s="135" t="s">
        <v>109</v>
      </c>
      <c r="AC45" s="135" t="s">
        <v>109</v>
      </c>
      <c r="AD45" s="135" t="s">
        <v>109</v>
      </c>
      <c r="AE45" s="135" t="s">
        <v>109</v>
      </c>
      <c r="AF45" s="135" t="s">
        <v>109</v>
      </c>
      <c r="AG45" s="135" t="s">
        <v>109</v>
      </c>
      <c r="AH45" s="135" t="s">
        <v>109</v>
      </c>
      <c r="AI45" s="135" t="s">
        <v>109</v>
      </c>
      <c r="AJ45" s="135" t="s">
        <v>109</v>
      </c>
      <c r="AK45" s="135" t="s">
        <v>109</v>
      </c>
      <c r="AL45" s="135" t="s">
        <v>109</v>
      </c>
      <c r="AM45" s="135" t="s">
        <v>109</v>
      </c>
      <c r="AN45" s="135" t="s">
        <v>109</v>
      </c>
      <c r="AO45" s="135" t="s">
        <v>109</v>
      </c>
      <c r="AP45" s="135" t="s">
        <v>109</v>
      </c>
      <c r="AQ45" s="135" t="s">
        <v>109</v>
      </c>
      <c r="AR45" s="135" t="s">
        <v>109</v>
      </c>
      <c r="AS45" s="135" t="s">
        <v>109</v>
      </c>
      <c r="AT45" s="150" t="s">
        <v>279</v>
      </c>
      <c r="AU45" s="150" t="s">
        <v>279</v>
      </c>
      <c r="AV45" s="135" t="s">
        <v>109</v>
      </c>
      <c r="AW45" s="135" t="s">
        <v>109</v>
      </c>
      <c r="AX45" s="135" t="s">
        <v>109</v>
      </c>
      <c r="AY45" s="135" t="s">
        <v>109</v>
      </c>
    </row>
    <row r="46" ht="189" hidden="1" customHeight="1">
      <c r="A46" s="148" t="s">
        <v>151</v>
      </c>
      <c r="B46" s="149" t="s">
        <v>152</v>
      </c>
      <c r="C46" s="82" t="s">
        <v>108</v>
      </c>
      <c r="D46" s="135" t="s">
        <v>109</v>
      </c>
      <c r="E46" s="135" t="s">
        <v>109</v>
      </c>
      <c r="F46" s="135" t="s">
        <v>109</v>
      </c>
      <c r="G46" s="135" t="s">
        <v>109</v>
      </c>
      <c r="H46" s="135" t="s">
        <v>109</v>
      </c>
      <c r="I46" s="135" t="s">
        <v>109</v>
      </c>
      <c r="J46" s="135" t="s">
        <v>109</v>
      </c>
      <c r="K46" s="135" t="s">
        <v>109</v>
      </c>
      <c r="L46" s="135" t="s">
        <v>109</v>
      </c>
      <c r="M46" s="135" t="s">
        <v>109</v>
      </c>
      <c r="N46" s="135" t="s">
        <v>109</v>
      </c>
      <c r="O46" s="135" t="s">
        <v>109</v>
      </c>
      <c r="P46" s="135" t="s">
        <v>109</v>
      </c>
      <c r="Q46" s="135" t="s">
        <v>109</v>
      </c>
      <c r="R46" s="135" t="s">
        <v>109</v>
      </c>
      <c r="S46" s="135" t="s">
        <v>109</v>
      </c>
      <c r="T46" s="135" t="s">
        <v>109</v>
      </c>
      <c r="U46" s="135" t="s">
        <v>109</v>
      </c>
      <c r="V46" s="135" t="s">
        <v>109</v>
      </c>
      <c r="W46" s="135" t="s">
        <v>109</v>
      </c>
      <c r="X46" s="135" t="s">
        <v>109</v>
      </c>
      <c r="Y46" s="135" t="s">
        <v>109</v>
      </c>
      <c r="Z46" s="135" t="s">
        <v>109</v>
      </c>
      <c r="AA46" s="135" t="s">
        <v>109</v>
      </c>
      <c r="AB46" s="135" t="s">
        <v>109</v>
      </c>
      <c r="AC46" s="135" t="s">
        <v>109</v>
      </c>
      <c r="AD46" s="135" t="s">
        <v>109</v>
      </c>
      <c r="AE46" s="135" t="s">
        <v>109</v>
      </c>
      <c r="AF46" s="135" t="s">
        <v>109</v>
      </c>
      <c r="AG46" s="135" t="s">
        <v>109</v>
      </c>
      <c r="AH46" s="135" t="s">
        <v>109</v>
      </c>
      <c r="AI46" s="135" t="s">
        <v>109</v>
      </c>
      <c r="AJ46" s="135" t="s">
        <v>109</v>
      </c>
      <c r="AK46" s="135" t="s">
        <v>109</v>
      </c>
      <c r="AL46" s="135" t="s">
        <v>109</v>
      </c>
      <c r="AM46" s="135" t="s">
        <v>109</v>
      </c>
      <c r="AN46" s="135" t="s">
        <v>109</v>
      </c>
      <c r="AO46" s="135" t="s">
        <v>109</v>
      </c>
      <c r="AP46" s="135" t="s">
        <v>109</v>
      </c>
      <c r="AQ46" s="135" t="s">
        <v>109</v>
      </c>
      <c r="AR46" s="135" t="s">
        <v>109</v>
      </c>
      <c r="AS46" s="135" t="s">
        <v>109</v>
      </c>
      <c r="AT46" s="150" t="s">
        <v>279</v>
      </c>
      <c r="AU46" s="150" t="s">
        <v>279</v>
      </c>
      <c r="AV46" s="135" t="s">
        <v>109</v>
      </c>
      <c r="AW46" s="135" t="s">
        <v>109</v>
      </c>
      <c r="AX46" s="135" t="s">
        <v>109</v>
      </c>
      <c r="AY46" s="135" t="s">
        <v>109</v>
      </c>
    </row>
    <row r="47" ht="126" hidden="1">
      <c r="A47" s="148" t="s">
        <v>153</v>
      </c>
      <c r="B47" s="149" t="s">
        <v>154</v>
      </c>
      <c r="C47" s="82" t="s">
        <v>108</v>
      </c>
      <c r="D47" s="135" t="s">
        <v>109</v>
      </c>
      <c r="E47" s="135" t="s">
        <v>109</v>
      </c>
      <c r="F47" s="135" t="s">
        <v>109</v>
      </c>
      <c r="G47" s="135" t="s">
        <v>109</v>
      </c>
      <c r="H47" s="135" t="s">
        <v>109</v>
      </c>
      <c r="I47" s="135" t="s">
        <v>109</v>
      </c>
      <c r="J47" s="135" t="s">
        <v>109</v>
      </c>
      <c r="K47" s="135" t="s">
        <v>109</v>
      </c>
      <c r="L47" s="135" t="s">
        <v>109</v>
      </c>
      <c r="M47" s="135" t="s">
        <v>109</v>
      </c>
      <c r="N47" s="135" t="s">
        <v>109</v>
      </c>
      <c r="O47" s="135" t="s">
        <v>109</v>
      </c>
      <c r="P47" s="135" t="s">
        <v>109</v>
      </c>
      <c r="Q47" s="135" t="s">
        <v>109</v>
      </c>
      <c r="R47" s="135" t="s">
        <v>109</v>
      </c>
      <c r="S47" s="135" t="s">
        <v>109</v>
      </c>
      <c r="T47" s="135" t="s">
        <v>109</v>
      </c>
      <c r="U47" s="135" t="s">
        <v>109</v>
      </c>
      <c r="V47" s="135" t="s">
        <v>109</v>
      </c>
      <c r="W47" s="135" t="s">
        <v>109</v>
      </c>
      <c r="X47" s="135" t="s">
        <v>109</v>
      </c>
      <c r="Y47" s="135" t="s">
        <v>109</v>
      </c>
      <c r="Z47" s="135" t="s">
        <v>109</v>
      </c>
      <c r="AA47" s="135" t="s">
        <v>109</v>
      </c>
      <c r="AB47" s="135" t="s">
        <v>109</v>
      </c>
      <c r="AC47" s="135" t="s">
        <v>109</v>
      </c>
      <c r="AD47" s="135" t="s">
        <v>109</v>
      </c>
      <c r="AE47" s="135" t="s">
        <v>109</v>
      </c>
      <c r="AF47" s="135" t="s">
        <v>109</v>
      </c>
      <c r="AG47" s="135" t="s">
        <v>109</v>
      </c>
      <c r="AH47" s="135" t="s">
        <v>109</v>
      </c>
      <c r="AI47" s="135" t="s">
        <v>109</v>
      </c>
      <c r="AJ47" s="135" t="s">
        <v>109</v>
      </c>
      <c r="AK47" s="135" t="s">
        <v>109</v>
      </c>
      <c r="AL47" s="135" t="s">
        <v>109</v>
      </c>
      <c r="AM47" s="135" t="s">
        <v>109</v>
      </c>
      <c r="AN47" s="135" t="s">
        <v>109</v>
      </c>
      <c r="AO47" s="135" t="s">
        <v>109</v>
      </c>
      <c r="AP47" s="135" t="s">
        <v>109</v>
      </c>
      <c r="AQ47" s="135" t="s">
        <v>109</v>
      </c>
      <c r="AR47" s="135" t="s">
        <v>109</v>
      </c>
      <c r="AS47" s="135" t="s">
        <v>109</v>
      </c>
      <c r="AT47" s="150" t="s">
        <v>279</v>
      </c>
      <c r="AU47" s="150" t="s">
        <v>279</v>
      </c>
      <c r="AV47" s="135" t="s">
        <v>109</v>
      </c>
      <c r="AW47" s="135" t="s">
        <v>109</v>
      </c>
      <c r="AX47" s="135" t="s">
        <v>109</v>
      </c>
      <c r="AY47" s="135" t="s">
        <v>109</v>
      </c>
    </row>
    <row r="48" ht="116.25" hidden="1" customHeight="1">
      <c r="A48" s="151" t="s">
        <v>155</v>
      </c>
      <c r="B48" s="152" t="s">
        <v>156</v>
      </c>
      <c r="C48" s="82" t="s">
        <v>108</v>
      </c>
      <c r="D48" s="135" t="s">
        <v>109</v>
      </c>
      <c r="E48" s="135" t="s">
        <v>109</v>
      </c>
      <c r="F48" s="135" t="s">
        <v>109</v>
      </c>
      <c r="G48" s="135" t="s">
        <v>109</v>
      </c>
      <c r="H48" s="135" t="s">
        <v>109</v>
      </c>
      <c r="I48" s="135" t="s">
        <v>109</v>
      </c>
      <c r="J48" s="135" t="s">
        <v>109</v>
      </c>
      <c r="K48" s="135" t="s">
        <v>109</v>
      </c>
      <c r="L48" s="135" t="s">
        <v>109</v>
      </c>
      <c r="M48" s="135" t="s">
        <v>109</v>
      </c>
      <c r="N48" s="135" t="s">
        <v>109</v>
      </c>
      <c r="O48" s="135" t="s">
        <v>109</v>
      </c>
      <c r="P48" s="135" t="s">
        <v>109</v>
      </c>
      <c r="Q48" s="135" t="s">
        <v>109</v>
      </c>
      <c r="R48" s="135" t="s">
        <v>109</v>
      </c>
      <c r="S48" s="135" t="s">
        <v>109</v>
      </c>
      <c r="T48" s="135" t="s">
        <v>109</v>
      </c>
      <c r="U48" s="135" t="s">
        <v>109</v>
      </c>
      <c r="V48" s="135" t="s">
        <v>109</v>
      </c>
      <c r="W48" s="135" t="s">
        <v>109</v>
      </c>
      <c r="X48" s="135" t="s">
        <v>109</v>
      </c>
      <c r="Y48" s="135" t="s">
        <v>109</v>
      </c>
      <c r="Z48" s="135" t="s">
        <v>109</v>
      </c>
      <c r="AA48" s="135" t="s">
        <v>109</v>
      </c>
      <c r="AB48" s="135" t="s">
        <v>109</v>
      </c>
      <c r="AC48" s="135" t="s">
        <v>109</v>
      </c>
      <c r="AD48" s="135" t="s">
        <v>109</v>
      </c>
      <c r="AE48" s="135" t="s">
        <v>109</v>
      </c>
      <c r="AF48" s="135" t="s">
        <v>109</v>
      </c>
      <c r="AG48" s="135" t="s">
        <v>109</v>
      </c>
      <c r="AH48" s="135" t="s">
        <v>109</v>
      </c>
      <c r="AI48" s="135" t="s">
        <v>109</v>
      </c>
      <c r="AJ48" s="135" t="s">
        <v>109</v>
      </c>
      <c r="AK48" s="135" t="s">
        <v>109</v>
      </c>
      <c r="AL48" s="135" t="s">
        <v>109</v>
      </c>
      <c r="AM48" s="135" t="s">
        <v>109</v>
      </c>
      <c r="AN48" s="135" t="s">
        <v>109</v>
      </c>
      <c r="AO48" s="135" t="s">
        <v>109</v>
      </c>
      <c r="AP48" s="135" t="s">
        <v>109</v>
      </c>
      <c r="AQ48" s="135" t="s">
        <v>109</v>
      </c>
      <c r="AR48" s="135" t="s">
        <v>109</v>
      </c>
      <c r="AS48" s="135" t="s">
        <v>109</v>
      </c>
      <c r="AT48" s="150" t="s">
        <v>279</v>
      </c>
      <c r="AU48" s="150" t="s">
        <v>279</v>
      </c>
      <c r="AV48" s="135" t="s">
        <v>109</v>
      </c>
      <c r="AW48" s="135" t="s">
        <v>109</v>
      </c>
      <c r="AX48" s="135" t="s">
        <v>109</v>
      </c>
      <c r="AY48" s="135" t="s">
        <v>109</v>
      </c>
    </row>
    <row r="49" ht="178.5" hidden="1" customHeight="1">
      <c r="A49" s="148" t="s">
        <v>157</v>
      </c>
      <c r="B49" s="149" t="s">
        <v>158</v>
      </c>
      <c r="C49" s="82" t="s">
        <v>108</v>
      </c>
      <c r="D49" s="135" t="s">
        <v>109</v>
      </c>
      <c r="E49" s="135" t="s">
        <v>109</v>
      </c>
      <c r="F49" s="135" t="s">
        <v>109</v>
      </c>
      <c r="G49" s="135" t="s">
        <v>109</v>
      </c>
      <c r="H49" s="135" t="s">
        <v>109</v>
      </c>
      <c r="I49" s="135" t="s">
        <v>109</v>
      </c>
      <c r="J49" s="135" t="s">
        <v>109</v>
      </c>
      <c r="K49" s="135" t="s">
        <v>109</v>
      </c>
      <c r="L49" s="135" t="s">
        <v>109</v>
      </c>
      <c r="M49" s="135" t="s">
        <v>109</v>
      </c>
      <c r="N49" s="135" t="s">
        <v>109</v>
      </c>
      <c r="O49" s="135" t="s">
        <v>109</v>
      </c>
      <c r="P49" s="135" t="s">
        <v>109</v>
      </c>
      <c r="Q49" s="135" t="s">
        <v>109</v>
      </c>
      <c r="R49" s="135" t="s">
        <v>109</v>
      </c>
      <c r="S49" s="135" t="s">
        <v>109</v>
      </c>
      <c r="T49" s="135" t="s">
        <v>109</v>
      </c>
      <c r="U49" s="135" t="s">
        <v>109</v>
      </c>
      <c r="V49" s="135" t="s">
        <v>109</v>
      </c>
      <c r="W49" s="135" t="s">
        <v>109</v>
      </c>
      <c r="X49" s="135" t="s">
        <v>109</v>
      </c>
      <c r="Y49" s="135" t="s">
        <v>109</v>
      </c>
      <c r="Z49" s="135" t="s">
        <v>109</v>
      </c>
      <c r="AA49" s="135" t="s">
        <v>109</v>
      </c>
      <c r="AB49" s="135" t="s">
        <v>109</v>
      </c>
      <c r="AC49" s="135" t="s">
        <v>109</v>
      </c>
      <c r="AD49" s="135" t="s">
        <v>109</v>
      </c>
      <c r="AE49" s="135" t="s">
        <v>109</v>
      </c>
      <c r="AF49" s="135" t="s">
        <v>109</v>
      </c>
      <c r="AG49" s="135" t="s">
        <v>109</v>
      </c>
      <c r="AH49" s="135" t="s">
        <v>109</v>
      </c>
      <c r="AI49" s="135" t="s">
        <v>109</v>
      </c>
      <c r="AJ49" s="135" t="s">
        <v>109</v>
      </c>
      <c r="AK49" s="135" t="s">
        <v>109</v>
      </c>
      <c r="AL49" s="135" t="s">
        <v>109</v>
      </c>
      <c r="AM49" s="135" t="s">
        <v>109</v>
      </c>
      <c r="AN49" s="135" t="s">
        <v>109</v>
      </c>
      <c r="AO49" s="135" t="s">
        <v>109</v>
      </c>
      <c r="AP49" s="135" t="s">
        <v>109</v>
      </c>
      <c r="AQ49" s="135" t="s">
        <v>109</v>
      </c>
      <c r="AR49" s="135" t="s">
        <v>109</v>
      </c>
      <c r="AS49" s="135" t="s">
        <v>109</v>
      </c>
      <c r="AT49" s="150" t="s">
        <v>279</v>
      </c>
      <c r="AU49" s="150" t="s">
        <v>279</v>
      </c>
      <c r="AV49" s="135" t="s">
        <v>109</v>
      </c>
      <c r="AW49" s="135" t="s">
        <v>109</v>
      </c>
      <c r="AX49" s="135" t="s">
        <v>109</v>
      </c>
      <c r="AY49" s="135" t="s">
        <v>109</v>
      </c>
    </row>
    <row r="50" ht="84.75" hidden="1" customHeight="1">
      <c r="A50" s="148" t="s">
        <v>159</v>
      </c>
      <c r="B50" s="149" t="s">
        <v>160</v>
      </c>
      <c r="C50" s="82" t="s">
        <v>108</v>
      </c>
      <c r="D50" s="135" t="s">
        <v>109</v>
      </c>
      <c r="E50" s="135" t="s">
        <v>109</v>
      </c>
      <c r="F50" s="135" t="s">
        <v>109</v>
      </c>
      <c r="G50" s="135" t="s">
        <v>109</v>
      </c>
      <c r="H50" s="135" t="s">
        <v>109</v>
      </c>
      <c r="I50" s="135" t="s">
        <v>109</v>
      </c>
      <c r="J50" s="135" t="s">
        <v>109</v>
      </c>
      <c r="K50" s="135" t="s">
        <v>109</v>
      </c>
      <c r="L50" s="135" t="s">
        <v>109</v>
      </c>
      <c r="M50" s="135" t="s">
        <v>109</v>
      </c>
      <c r="N50" s="135" t="s">
        <v>109</v>
      </c>
      <c r="O50" s="135" t="s">
        <v>109</v>
      </c>
      <c r="P50" s="135" t="s">
        <v>109</v>
      </c>
      <c r="Q50" s="135" t="s">
        <v>109</v>
      </c>
      <c r="R50" s="135" t="s">
        <v>109</v>
      </c>
      <c r="S50" s="135" t="s">
        <v>109</v>
      </c>
      <c r="T50" s="135" t="s">
        <v>109</v>
      </c>
      <c r="U50" s="135" t="s">
        <v>109</v>
      </c>
      <c r="V50" s="135" t="s">
        <v>109</v>
      </c>
      <c r="W50" s="135" t="s">
        <v>109</v>
      </c>
      <c r="X50" s="135" t="s">
        <v>109</v>
      </c>
      <c r="Y50" s="135" t="s">
        <v>109</v>
      </c>
      <c r="Z50" s="135" t="s">
        <v>109</v>
      </c>
      <c r="AA50" s="135" t="s">
        <v>109</v>
      </c>
      <c r="AB50" s="135" t="s">
        <v>109</v>
      </c>
      <c r="AC50" s="135" t="s">
        <v>109</v>
      </c>
      <c r="AD50" s="135" t="s">
        <v>109</v>
      </c>
      <c r="AE50" s="135" t="s">
        <v>109</v>
      </c>
      <c r="AF50" s="135" t="s">
        <v>109</v>
      </c>
      <c r="AG50" s="135" t="s">
        <v>109</v>
      </c>
      <c r="AH50" s="135" t="s">
        <v>109</v>
      </c>
      <c r="AI50" s="135" t="s">
        <v>109</v>
      </c>
      <c r="AJ50" s="135" t="s">
        <v>109</v>
      </c>
      <c r="AK50" s="135" t="s">
        <v>109</v>
      </c>
      <c r="AL50" s="135" t="s">
        <v>109</v>
      </c>
      <c r="AM50" s="135" t="s">
        <v>109</v>
      </c>
      <c r="AN50" s="135" t="s">
        <v>109</v>
      </c>
      <c r="AO50" s="135" t="s">
        <v>109</v>
      </c>
      <c r="AP50" s="135" t="s">
        <v>109</v>
      </c>
      <c r="AQ50" s="135" t="s">
        <v>109</v>
      </c>
      <c r="AR50" s="135" t="s">
        <v>109</v>
      </c>
      <c r="AS50" s="135" t="s">
        <v>109</v>
      </c>
      <c r="AT50" s="150" t="s">
        <v>279</v>
      </c>
      <c r="AU50" s="150" t="s">
        <v>279</v>
      </c>
      <c r="AV50" s="135" t="s">
        <v>109</v>
      </c>
      <c r="AW50" s="135" t="s">
        <v>109</v>
      </c>
      <c r="AX50" s="135" t="s">
        <v>109</v>
      </c>
      <c r="AY50" s="135" t="s">
        <v>109</v>
      </c>
    </row>
    <row r="51" s="112" customFormat="1" ht="196.5" hidden="1" customHeight="1">
      <c r="A51" s="63"/>
      <c r="B51" s="71"/>
      <c r="C51" s="134">
        <v>0</v>
      </c>
      <c r="D51" s="135" t="s">
        <v>109</v>
      </c>
      <c r="E51" s="135" t="s">
        <v>109</v>
      </c>
      <c r="F51" s="135" t="s">
        <v>109</v>
      </c>
      <c r="G51" s="135" t="s">
        <v>109</v>
      </c>
      <c r="H51" s="135" t="s">
        <v>109</v>
      </c>
      <c r="I51" s="135" t="s">
        <v>109</v>
      </c>
      <c r="J51" s="135" t="s">
        <v>109</v>
      </c>
      <c r="K51" s="135" t="s">
        <v>109</v>
      </c>
      <c r="L51" s="135" t="s">
        <v>109</v>
      </c>
      <c r="M51" s="135" t="s">
        <v>109</v>
      </c>
      <c r="N51" s="135" t="s">
        <v>109</v>
      </c>
      <c r="O51" s="135" t="s">
        <v>109</v>
      </c>
      <c r="P51" s="135" t="s">
        <v>109</v>
      </c>
      <c r="Q51" s="135" t="s">
        <v>109</v>
      </c>
      <c r="R51" s="135" t="s">
        <v>109</v>
      </c>
      <c r="S51" s="135" t="s">
        <v>109</v>
      </c>
      <c r="T51" s="135" t="s">
        <v>109</v>
      </c>
      <c r="U51" s="135" t="s">
        <v>109</v>
      </c>
      <c r="V51" s="135" t="s">
        <v>109</v>
      </c>
      <c r="W51" s="135" t="s">
        <v>109</v>
      </c>
      <c r="X51" s="135" t="s">
        <v>109</v>
      </c>
      <c r="Y51" s="135" t="s">
        <v>109</v>
      </c>
      <c r="Z51" s="135" t="s">
        <v>109</v>
      </c>
      <c r="AA51" s="135" t="s">
        <v>109</v>
      </c>
      <c r="AB51" s="135" t="s">
        <v>109</v>
      </c>
      <c r="AC51" s="135" t="s">
        <v>109</v>
      </c>
      <c r="AD51" s="135" t="s">
        <v>109</v>
      </c>
      <c r="AE51" s="135" t="s">
        <v>109</v>
      </c>
      <c r="AF51" s="135" t="s">
        <v>109</v>
      </c>
      <c r="AG51" s="135" t="s">
        <v>109</v>
      </c>
      <c r="AH51" s="135" t="s">
        <v>109</v>
      </c>
      <c r="AI51" s="135" t="s">
        <v>109</v>
      </c>
      <c r="AJ51" s="135" t="s">
        <v>109</v>
      </c>
      <c r="AK51" s="135" t="s">
        <v>109</v>
      </c>
      <c r="AL51" s="135" t="s">
        <v>109</v>
      </c>
      <c r="AM51" s="135" t="s">
        <v>109</v>
      </c>
      <c r="AN51" s="135" t="s">
        <v>109</v>
      </c>
      <c r="AO51" s="135" t="s">
        <v>109</v>
      </c>
      <c r="AP51" s="135" t="s">
        <v>109</v>
      </c>
      <c r="AQ51" s="135" t="s">
        <v>109</v>
      </c>
      <c r="AR51" s="135" t="s">
        <v>109</v>
      </c>
      <c r="AS51" s="135" t="s">
        <v>109</v>
      </c>
      <c r="AT51" s="136">
        <v>0</v>
      </c>
      <c r="AU51" s="136">
        <v>0</v>
      </c>
      <c r="AV51" s="135" t="s">
        <v>109</v>
      </c>
      <c r="AW51" s="135" t="s">
        <v>109</v>
      </c>
      <c r="AX51" s="135" t="s">
        <v>109</v>
      </c>
      <c r="AY51" s="135" t="s">
        <v>109</v>
      </c>
    </row>
    <row r="52" ht="145.5" hidden="1" customHeight="1">
      <c r="A52" s="148" t="s">
        <v>280</v>
      </c>
      <c r="B52" s="149" t="s">
        <v>281</v>
      </c>
      <c r="C52" s="82" t="s">
        <v>108</v>
      </c>
      <c r="D52" s="135" t="s">
        <v>109</v>
      </c>
      <c r="E52" s="135" t="s">
        <v>109</v>
      </c>
      <c r="F52" s="135" t="s">
        <v>109</v>
      </c>
      <c r="G52" s="135" t="s">
        <v>109</v>
      </c>
      <c r="H52" s="135" t="s">
        <v>109</v>
      </c>
      <c r="I52" s="135" t="s">
        <v>109</v>
      </c>
      <c r="J52" s="135" t="s">
        <v>109</v>
      </c>
      <c r="K52" s="135" t="s">
        <v>109</v>
      </c>
      <c r="L52" s="135" t="s">
        <v>109</v>
      </c>
      <c r="M52" s="135" t="s">
        <v>109</v>
      </c>
      <c r="N52" s="135" t="s">
        <v>109</v>
      </c>
      <c r="O52" s="135" t="s">
        <v>109</v>
      </c>
      <c r="P52" s="135" t="s">
        <v>109</v>
      </c>
      <c r="Q52" s="135" t="s">
        <v>109</v>
      </c>
      <c r="R52" s="135" t="s">
        <v>109</v>
      </c>
      <c r="S52" s="135" t="s">
        <v>109</v>
      </c>
      <c r="T52" s="135" t="s">
        <v>109</v>
      </c>
      <c r="U52" s="135" t="s">
        <v>109</v>
      </c>
      <c r="V52" s="135" t="s">
        <v>109</v>
      </c>
      <c r="W52" s="135" t="s">
        <v>109</v>
      </c>
      <c r="X52" s="135" t="s">
        <v>109</v>
      </c>
      <c r="Y52" s="135" t="s">
        <v>109</v>
      </c>
      <c r="Z52" s="135" t="s">
        <v>109</v>
      </c>
      <c r="AA52" s="135" t="s">
        <v>109</v>
      </c>
      <c r="AB52" s="135" t="s">
        <v>109</v>
      </c>
      <c r="AC52" s="135" t="s">
        <v>109</v>
      </c>
      <c r="AD52" s="135" t="s">
        <v>109</v>
      </c>
      <c r="AE52" s="135" t="s">
        <v>109</v>
      </c>
      <c r="AF52" s="135" t="s">
        <v>109</v>
      </c>
      <c r="AG52" s="135" t="s">
        <v>109</v>
      </c>
      <c r="AH52" s="135" t="s">
        <v>109</v>
      </c>
      <c r="AI52" s="135" t="s">
        <v>109</v>
      </c>
      <c r="AJ52" s="135" t="s">
        <v>109</v>
      </c>
      <c r="AK52" s="135" t="s">
        <v>109</v>
      </c>
      <c r="AL52" s="135" t="s">
        <v>109</v>
      </c>
      <c r="AM52" s="135" t="s">
        <v>109</v>
      </c>
      <c r="AN52" s="135" t="s">
        <v>109</v>
      </c>
      <c r="AO52" s="135" t="s">
        <v>109</v>
      </c>
      <c r="AP52" s="135" t="s">
        <v>109</v>
      </c>
      <c r="AQ52" s="135" t="s">
        <v>109</v>
      </c>
      <c r="AR52" s="135" t="s">
        <v>109</v>
      </c>
      <c r="AS52" s="135" t="s">
        <v>109</v>
      </c>
      <c r="AT52" s="150" t="s">
        <v>279</v>
      </c>
      <c r="AU52" s="150" t="s">
        <v>279</v>
      </c>
      <c r="AV52" s="135" t="s">
        <v>109</v>
      </c>
      <c r="AW52" s="135" t="s">
        <v>109</v>
      </c>
      <c r="AX52" s="135" t="s">
        <v>109</v>
      </c>
      <c r="AY52" s="135" t="s">
        <v>109</v>
      </c>
    </row>
    <row r="53" ht="113.25" hidden="1" customHeight="1">
      <c r="A53" s="148" t="s">
        <v>282</v>
      </c>
      <c r="B53" s="149" t="s">
        <v>283</v>
      </c>
      <c r="C53" s="82" t="s">
        <v>108</v>
      </c>
      <c r="D53" s="135" t="s">
        <v>109</v>
      </c>
      <c r="E53" s="135" t="s">
        <v>109</v>
      </c>
      <c r="F53" s="135" t="s">
        <v>109</v>
      </c>
      <c r="G53" s="135" t="s">
        <v>109</v>
      </c>
      <c r="H53" s="135" t="s">
        <v>109</v>
      </c>
      <c r="I53" s="135" t="s">
        <v>109</v>
      </c>
      <c r="J53" s="135" t="s">
        <v>109</v>
      </c>
      <c r="K53" s="135" t="s">
        <v>109</v>
      </c>
      <c r="L53" s="135" t="s">
        <v>109</v>
      </c>
      <c r="M53" s="135" t="s">
        <v>109</v>
      </c>
      <c r="N53" s="135" t="s">
        <v>109</v>
      </c>
      <c r="O53" s="135" t="s">
        <v>109</v>
      </c>
      <c r="P53" s="135" t="s">
        <v>109</v>
      </c>
      <c r="Q53" s="135" t="s">
        <v>109</v>
      </c>
      <c r="R53" s="135" t="s">
        <v>109</v>
      </c>
      <c r="S53" s="135" t="s">
        <v>109</v>
      </c>
      <c r="T53" s="135" t="s">
        <v>109</v>
      </c>
      <c r="U53" s="135" t="s">
        <v>109</v>
      </c>
      <c r="V53" s="135" t="s">
        <v>109</v>
      </c>
      <c r="W53" s="135" t="s">
        <v>109</v>
      </c>
      <c r="X53" s="135" t="s">
        <v>109</v>
      </c>
      <c r="Y53" s="135" t="s">
        <v>109</v>
      </c>
      <c r="Z53" s="135" t="s">
        <v>109</v>
      </c>
      <c r="AA53" s="135" t="s">
        <v>109</v>
      </c>
      <c r="AB53" s="135" t="s">
        <v>109</v>
      </c>
      <c r="AC53" s="135" t="s">
        <v>109</v>
      </c>
      <c r="AD53" s="135" t="s">
        <v>109</v>
      </c>
      <c r="AE53" s="135" t="s">
        <v>109</v>
      </c>
      <c r="AF53" s="135" t="s">
        <v>109</v>
      </c>
      <c r="AG53" s="135" t="s">
        <v>109</v>
      </c>
      <c r="AH53" s="135" t="s">
        <v>109</v>
      </c>
      <c r="AI53" s="135" t="s">
        <v>109</v>
      </c>
      <c r="AJ53" s="135" t="s">
        <v>109</v>
      </c>
      <c r="AK53" s="135" t="s">
        <v>109</v>
      </c>
      <c r="AL53" s="135" t="s">
        <v>109</v>
      </c>
      <c r="AM53" s="135" t="s">
        <v>109</v>
      </c>
      <c r="AN53" s="135" t="s">
        <v>109</v>
      </c>
      <c r="AO53" s="135" t="s">
        <v>109</v>
      </c>
      <c r="AP53" s="135" t="s">
        <v>109</v>
      </c>
      <c r="AQ53" s="135" t="s">
        <v>109</v>
      </c>
      <c r="AR53" s="135" t="s">
        <v>109</v>
      </c>
      <c r="AS53" s="135" t="s">
        <v>109</v>
      </c>
      <c r="AT53" s="150" t="s">
        <v>279</v>
      </c>
      <c r="AU53" s="150" t="s">
        <v>279</v>
      </c>
      <c r="AV53" s="135" t="s">
        <v>109</v>
      </c>
      <c r="AW53" s="135" t="s">
        <v>109</v>
      </c>
      <c r="AX53" s="135" t="s">
        <v>109</v>
      </c>
      <c r="AY53" s="135" t="s">
        <v>109</v>
      </c>
    </row>
    <row r="54" ht="88.5" hidden="1" customHeight="1">
      <c r="A54" s="148" t="s">
        <v>284</v>
      </c>
      <c r="B54" s="149" t="s">
        <v>285</v>
      </c>
      <c r="C54" s="82" t="s">
        <v>108</v>
      </c>
      <c r="D54" s="135" t="s">
        <v>109</v>
      </c>
      <c r="E54" s="135" t="s">
        <v>109</v>
      </c>
      <c r="F54" s="135" t="s">
        <v>109</v>
      </c>
      <c r="G54" s="135" t="s">
        <v>109</v>
      </c>
      <c r="H54" s="135" t="s">
        <v>109</v>
      </c>
      <c r="I54" s="135" t="s">
        <v>109</v>
      </c>
      <c r="J54" s="135" t="s">
        <v>109</v>
      </c>
      <c r="K54" s="135" t="s">
        <v>109</v>
      </c>
      <c r="L54" s="135" t="s">
        <v>109</v>
      </c>
      <c r="M54" s="135" t="s">
        <v>109</v>
      </c>
      <c r="N54" s="135" t="s">
        <v>109</v>
      </c>
      <c r="O54" s="135" t="s">
        <v>109</v>
      </c>
      <c r="P54" s="135" t="s">
        <v>109</v>
      </c>
      <c r="Q54" s="135" t="s">
        <v>109</v>
      </c>
      <c r="R54" s="135" t="s">
        <v>109</v>
      </c>
      <c r="S54" s="135" t="s">
        <v>109</v>
      </c>
      <c r="T54" s="135" t="s">
        <v>109</v>
      </c>
      <c r="U54" s="135" t="s">
        <v>109</v>
      </c>
      <c r="V54" s="135" t="s">
        <v>109</v>
      </c>
      <c r="W54" s="135" t="s">
        <v>109</v>
      </c>
      <c r="X54" s="135" t="s">
        <v>109</v>
      </c>
      <c r="Y54" s="135" t="s">
        <v>109</v>
      </c>
      <c r="Z54" s="135" t="s">
        <v>109</v>
      </c>
      <c r="AA54" s="135" t="s">
        <v>109</v>
      </c>
      <c r="AB54" s="135" t="s">
        <v>109</v>
      </c>
      <c r="AC54" s="135" t="s">
        <v>109</v>
      </c>
      <c r="AD54" s="135" t="s">
        <v>109</v>
      </c>
      <c r="AE54" s="135" t="s">
        <v>109</v>
      </c>
      <c r="AF54" s="135" t="s">
        <v>109</v>
      </c>
      <c r="AG54" s="135" t="s">
        <v>109</v>
      </c>
      <c r="AH54" s="135" t="s">
        <v>109</v>
      </c>
      <c r="AI54" s="135" t="s">
        <v>109</v>
      </c>
      <c r="AJ54" s="135" t="s">
        <v>109</v>
      </c>
      <c r="AK54" s="135" t="s">
        <v>109</v>
      </c>
      <c r="AL54" s="135" t="s">
        <v>109</v>
      </c>
      <c r="AM54" s="135" t="s">
        <v>109</v>
      </c>
      <c r="AN54" s="135" t="s">
        <v>109</v>
      </c>
      <c r="AO54" s="135" t="s">
        <v>109</v>
      </c>
      <c r="AP54" s="135" t="s">
        <v>109</v>
      </c>
      <c r="AQ54" s="135" t="s">
        <v>109</v>
      </c>
      <c r="AR54" s="135" t="s">
        <v>109</v>
      </c>
      <c r="AS54" s="135" t="s">
        <v>109</v>
      </c>
      <c r="AT54" s="150" t="s">
        <v>279</v>
      </c>
      <c r="AU54" s="150" t="s">
        <v>279</v>
      </c>
      <c r="AV54" s="135" t="s">
        <v>109</v>
      </c>
      <c r="AW54" s="135" t="s">
        <v>109</v>
      </c>
      <c r="AX54" s="135" t="s">
        <v>109</v>
      </c>
      <c r="AY54" s="135" t="s">
        <v>109</v>
      </c>
    </row>
    <row r="55" ht="99" hidden="1" customHeight="1">
      <c r="A55" s="148" t="s">
        <v>286</v>
      </c>
      <c r="B55" s="149" t="s">
        <v>287</v>
      </c>
      <c r="C55" s="82" t="s">
        <v>108</v>
      </c>
      <c r="D55" s="135" t="s">
        <v>109</v>
      </c>
      <c r="E55" s="135" t="s">
        <v>109</v>
      </c>
      <c r="F55" s="135" t="s">
        <v>109</v>
      </c>
      <c r="G55" s="135" t="s">
        <v>109</v>
      </c>
      <c r="H55" s="135" t="s">
        <v>109</v>
      </c>
      <c r="I55" s="135" t="s">
        <v>109</v>
      </c>
      <c r="J55" s="135" t="s">
        <v>109</v>
      </c>
      <c r="K55" s="135" t="s">
        <v>109</v>
      </c>
      <c r="L55" s="135" t="s">
        <v>109</v>
      </c>
      <c r="M55" s="135" t="s">
        <v>109</v>
      </c>
      <c r="N55" s="135" t="s">
        <v>109</v>
      </c>
      <c r="O55" s="135" t="s">
        <v>109</v>
      </c>
      <c r="P55" s="135" t="s">
        <v>109</v>
      </c>
      <c r="Q55" s="135" t="s">
        <v>109</v>
      </c>
      <c r="R55" s="135" t="s">
        <v>109</v>
      </c>
      <c r="S55" s="135" t="s">
        <v>109</v>
      </c>
      <c r="T55" s="135" t="s">
        <v>109</v>
      </c>
      <c r="U55" s="135" t="s">
        <v>109</v>
      </c>
      <c r="V55" s="135" t="s">
        <v>109</v>
      </c>
      <c r="W55" s="135" t="s">
        <v>109</v>
      </c>
      <c r="X55" s="135" t="s">
        <v>109</v>
      </c>
      <c r="Y55" s="135" t="s">
        <v>109</v>
      </c>
      <c r="Z55" s="135" t="s">
        <v>109</v>
      </c>
      <c r="AA55" s="135" t="s">
        <v>109</v>
      </c>
      <c r="AB55" s="135" t="s">
        <v>109</v>
      </c>
      <c r="AC55" s="135" t="s">
        <v>109</v>
      </c>
      <c r="AD55" s="135" t="s">
        <v>109</v>
      </c>
      <c r="AE55" s="135" t="s">
        <v>109</v>
      </c>
      <c r="AF55" s="135" t="s">
        <v>109</v>
      </c>
      <c r="AG55" s="135" t="s">
        <v>109</v>
      </c>
      <c r="AH55" s="135" t="s">
        <v>109</v>
      </c>
      <c r="AI55" s="135" t="s">
        <v>109</v>
      </c>
      <c r="AJ55" s="135" t="s">
        <v>109</v>
      </c>
      <c r="AK55" s="135" t="s">
        <v>109</v>
      </c>
      <c r="AL55" s="135" t="s">
        <v>109</v>
      </c>
      <c r="AM55" s="135" t="s">
        <v>109</v>
      </c>
      <c r="AN55" s="135" t="s">
        <v>109</v>
      </c>
      <c r="AO55" s="135" t="s">
        <v>109</v>
      </c>
      <c r="AP55" s="135" t="s">
        <v>109</v>
      </c>
      <c r="AQ55" s="135" t="s">
        <v>109</v>
      </c>
      <c r="AR55" s="135" t="s">
        <v>109</v>
      </c>
      <c r="AS55" s="135" t="s">
        <v>109</v>
      </c>
      <c r="AT55" s="150" t="s">
        <v>279</v>
      </c>
      <c r="AU55" s="150" t="s">
        <v>279</v>
      </c>
      <c r="AV55" s="135" t="s">
        <v>109</v>
      </c>
      <c r="AW55" s="135" t="s">
        <v>109</v>
      </c>
      <c r="AX55" s="135" t="s">
        <v>109</v>
      </c>
      <c r="AY55" s="135" t="s">
        <v>109</v>
      </c>
    </row>
    <row r="56" ht="87" hidden="1" customHeight="1">
      <c r="A56" s="148" t="s">
        <v>206</v>
      </c>
      <c r="B56" s="149" t="s">
        <v>207</v>
      </c>
      <c r="C56" s="82" t="s">
        <v>108</v>
      </c>
      <c r="D56" s="135" t="s">
        <v>109</v>
      </c>
      <c r="E56" s="135" t="s">
        <v>109</v>
      </c>
      <c r="F56" s="135" t="s">
        <v>109</v>
      </c>
      <c r="G56" s="135" t="s">
        <v>109</v>
      </c>
      <c r="H56" s="135" t="s">
        <v>109</v>
      </c>
      <c r="I56" s="135" t="s">
        <v>109</v>
      </c>
      <c r="J56" s="135" t="s">
        <v>109</v>
      </c>
      <c r="K56" s="135" t="s">
        <v>109</v>
      </c>
      <c r="L56" s="135" t="s">
        <v>109</v>
      </c>
      <c r="M56" s="135" t="s">
        <v>109</v>
      </c>
      <c r="N56" s="135" t="s">
        <v>109</v>
      </c>
      <c r="O56" s="135" t="s">
        <v>109</v>
      </c>
      <c r="P56" s="135" t="s">
        <v>109</v>
      </c>
      <c r="Q56" s="135" t="s">
        <v>109</v>
      </c>
      <c r="R56" s="135" t="s">
        <v>109</v>
      </c>
      <c r="S56" s="135" t="s">
        <v>109</v>
      </c>
      <c r="T56" s="135" t="s">
        <v>109</v>
      </c>
      <c r="U56" s="135" t="s">
        <v>109</v>
      </c>
      <c r="V56" s="135" t="s">
        <v>109</v>
      </c>
      <c r="W56" s="135" t="s">
        <v>109</v>
      </c>
      <c r="X56" s="135" t="s">
        <v>109</v>
      </c>
      <c r="Y56" s="135" t="s">
        <v>109</v>
      </c>
      <c r="Z56" s="135" t="s">
        <v>109</v>
      </c>
      <c r="AA56" s="135" t="s">
        <v>109</v>
      </c>
      <c r="AB56" s="135" t="s">
        <v>109</v>
      </c>
      <c r="AC56" s="135" t="s">
        <v>109</v>
      </c>
      <c r="AD56" s="135" t="s">
        <v>109</v>
      </c>
      <c r="AE56" s="135" t="s">
        <v>109</v>
      </c>
      <c r="AF56" s="135" t="s">
        <v>109</v>
      </c>
      <c r="AG56" s="135" t="s">
        <v>109</v>
      </c>
      <c r="AH56" s="135" t="s">
        <v>109</v>
      </c>
      <c r="AI56" s="135" t="s">
        <v>109</v>
      </c>
      <c r="AJ56" s="135" t="s">
        <v>109</v>
      </c>
      <c r="AK56" s="135" t="s">
        <v>109</v>
      </c>
      <c r="AL56" s="135" t="s">
        <v>109</v>
      </c>
      <c r="AM56" s="135" t="s">
        <v>109</v>
      </c>
      <c r="AN56" s="135" t="s">
        <v>109</v>
      </c>
      <c r="AO56" s="135" t="s">
        <v>109</v>
      </c>
      <c r="AP56" s="135" t="s">
        <v>109</v>
      </c>
      <c r="AQ56" s="135" t="s">
        <v>109</v>
      </c>
      <c r="AR56" s="135" t="s">
        <v>109</v>
      </c>
      <c r="AS56" s="135" t="s">
        <v>109</v>
      </c>
      <c r="AT56" s="136" t="s">
        <v>279</v>
      </c>
      <c r="AU56" s="136" t="s">
        <v>279</v>
      </c>
      <c r="AV56" s="135" t="s">
        <v>109</v>
      </c>
      <c r="AW56" s="135" t="s">
        <v>109</v>
      </c>
      <c r="AX56" s="135" t="s">
        <v>109</v>
      </c>
      <c r="AY56" s="135" t="s">
        <v>109</v>
      </c>
    </row>
    <row r="57" ht="88.5" hidden="1" customHeight="1">
      <c r="A57" s="148" t="s">
        <v>208</v>
      </c>
      <c r="B57" s="149" t="s">
        <v>209</v>
      </c>
      <c r="C57" s="82" t="s">
        <v>108</v>
      </c>
      <c r="D57" s="135" t="s">
        <v>109</v>
      </c>
      <c r="E57" s="135" t="s">
        <v>109</v>
      </c>
      <c r="F57" s="135" t="s">
        <v>109</v>
      </c>
      <c r="G57" s="135" t="s">
        <v>109</v>
      </c>
      <c r="H57" s="135" t="s">
        <v>109</v>
      </c>
      <c r="I57" s="135" t="s">
        <v>109</v>
      </c>
      <c r="J57" s="135" t="s">
        <v>109</v>
      </c>
      <c r="K57" s="135" t="s">
        <v>109</v>
      </c>
      <c r="L57" s="135" t="s">
        <v>109</v>
      </c>
      <c r="M57" s="135" t="s">
        <v>109</v>
      </c>
      <c r="N57" s="135" t="s">
        <v>109</v>
      </c>
      <c r="O57" s="135" t="s">
        <v>109</v>
      </c>
      <c r="P57" s="135" t="s">
        <v>109</v>
      </c>
      <c r="Q57" s="135" t="s">
        <v>109</v>
      </c>
      <c r="R57" s="135" t="s">
        <v>109</v>
      </c>
      <c r="S57" s="135" t="s">
        <v>109</v>
      </c>
      <c r="T57" s="135" t="s">
        <v>109</v>
      </c>
      <c r="U57" s="135" t="s">
        <v>109</v>
      </c>
      <c r="V57" s="135" t="s">
        <v>109</v>
      </c>
      <c r="W57" s="135" t="s">
        <v>109</v>
      </c>
      <c r="X57" s="135" t="s">
        <v>109</v>
      </c>
      <c r="Y57" s="135" t="s">
        <v>109</v>
      </c>
      <c r="Z57" s="135" t="s">
        <v>109</v>
      </c>
      <c r="AA57" s="135" t="s">
        <v>109</v>
      </c>
      <c r="AB57" s="135" t="s">
        <v>109</v>
      </c>
      <c r="AC57" s="135" t="s">
        <v>109</v>
      </c>
      <c r="AD57" s="135" t="s">
        <v>109</v>
      </c>
      <c r="AE57" s="135" t="s">
        <v>109</v>
      </c>
      <c r="AF57" s="135" t="s">
        <v>109</v>
      </c>
      <c r="AG57" s="135" t="s">
        <v>109</v>
      </c>
      <c r="AH57" s="135" t="s">
        <v>109</v>
      </c>
      <c r="AI57" s="135" t="s">
        <v>109</v>
      </c>
      <c r="AJ57" s="135" t="s">
        <v>109</v>
      </c>
      <c r="AK57" s="135" t="s">
        <v>109</v>
      </c>
      <c r="AL57" s="135" t="s">
        <v>109</v>
      </c>
      <c r="AM57" s="135" t="s">
        <v>109</v>
      </c>
      <c r="AN57" s="135" t="s">
        <v>109</v>
      </c>
      <c r="AO57" s="135" t="s">
        <v>109</v>
      </c>
      <c r="AP57" s="135" t="s">
        <v>109</v>
      </c>
      <c r="AQ57" s="135" t="s">
        <v>109</v>
      </c>
      <c r="AR57" s="135" t="s">
        <v>109</v>
      </c>
      <c r="AS57" s="135" t="s">
        <v>109</v>
      </c>
      <c r="AT57" s="136" t="s">
        <v>279</v>
      </c>
      <c r="AU57" s="136" t="s">
        <v>279</v>
      </c>
      <c r="AV57" s="135" t="s">
        <v>109</v>
      </c>
      <c r="AW57" s="135" t="s">
        <v>109</v>
      </c>
      <c r="AX57" s="135" t="s">
        <v>109</v>
      </c>
      <c r="AY57" s="135" t="s">
        <v>109</v>
      </c>
    </row>
    <row r="58" ht="84.75" hidden="1" customHeight="1">
      <c r="A58" s="148" t="s">
        <v>212</v>
      </c>
      <c r="B58" s="149" t="s">
        <v>213</v>
      </c>
      <c r="C58" s="82" t="s">
        <v>108</v>
      </c>
      <c r="D58" s="135" t="s">
        <v>109</v>
      </c>
      <c r="E58" s="135" t="s">
        <v>109</v>
      </c>
      <c r="F58" s="135" t="s">
        <v>109</v>
      </c>
      <c r="G58" s="135" t="s">
        <v>109</v>
      </c>
      <c r="H58" s="135" t="s">
        <v>109</v>
      </c>
      <c r="I58" s="135" t="s">
        <v>109</v>
      </c>
      <c r="J58" s="135" t="s">
        <v>109</v>
      </c>
      <c r="K58" s="135" t="s">
        <v>109</v>
      </c>
      <c r="L58" s="135" t="s">
        <v>109</v>
      </c>
      <c r="M58" s="135" t="s">
        <v>109</v>
      </c>
      <c r="N58" s="135" t="s">
        <v>109</v>
      </c>
      <c r="O58" s="135" t="s">
        <v>109</v>
      </c>
      <c r="P58" s="135" t="s">
        <v>109</v>
      </c>
      <c r="Q58" s="135" t="s">
        <v>109</v>
      </c>
      <c r="R58" s="135" t="s">
        <v>109</v>
      </c>
      <c r="S58" s="135" t="s">
        <v>109</v>
      </c>
      <c r="T58" s="135" t="s">
        <v>109</v>
      </c>
      <c r="U58" s="135" t="s">
        <v>109</v>
      </c>
      <c r="V58" s="135" t="s">
        <v>109</v>
      </c>
      <c r="W58" s="135" t="s">
        <v>109</v>
      </c>
      <c r="X58" s="135" t="s">
        <v>109</v>
      </c>
      <c r="Y58" s="135" t="s">
        <v>109</v>
      </c>
      <c r="Z58" s="135" t="s">
        <v>109</v>
      </c>
      <c r="AA58" s="135" t="s">
        <v>109</v>
      </c>
      <c r="AB58" s="135" t="s">
        <v>109</v>
      </c>
      <c r="AC58" s="135" t="s">
        <v>109</v>
      </c>
      <c r="AD58" s="135" t="s">
        <v>109</v>
      </c>
      <c r="AE58" s="135" t="s">
        <v>109</v>
      </c>
      <c r="AF58" s="135" t="s">
        <v>109</v>
      </c>
      <c r="AG58" s="135" t="s">
        <v>109</v>
      </c>
      <c r="AH58" s="135" t="s">
        <v>109</v>
      </c>
      <c r="AI58" s="135" t="s">
        <v>109</v>
      </c>
      <c r="AJ58" s="135" t="s">
        <v>109</v>
      </c>
      <c r="AK58" s="135" t="s">
        <v>109</v>
      </c>
      <c r="AL58" s="135" t="s">
        <v>109</v>
      </c>
      <c r="AM58" s="135" t="s">
        <v>109</v>
      </c>
      <c r="AN58" s="135" t="s">
        <v>109</v>
      </c>
      <c r="AO58" s="135" t="s">
        <v>109</v>
      </c>
      <c r="AP58" s="135" t="s">
        <v>109</v>
      </c>
      <c r="AQ58" s="135" t="s">
        <v>109</v>
      </c>
      <c r="AR58" s="135" t="s">
        <v>109</v>
      </c>
      <c r="AS58" s="135" t="s">
        <v>109</v>
      </c>
      <c r="AT58" s="136" t="s">
        <v>279</v>
      </c>
      <c r="AU58" s="136" t="s">
        <v>279</v>
      </c>
      <c r="AV58" s="135" t="s">
        <v>109</v>
      </c>
      <c r="AW58" s="135" t="s">
        <v>109</v>
      </c>
      <c r="AX58" s="135" t="s">
        <v>109</v>
      </c>
      <c r="AY58" s="135" t="s">
        <v>109</v>
      </c>
    </row>
    <row r="59" ht="87.75" hidden="1" customHeight="1">
      <c r="A59" s="148" t="s">
        <v>402</v>
      </c>
      <c r="B59" s="149" t="s">
        <v>403</v>
      </c>
      <c r="C59" s="82" t="s">
        <v>108</v>
      </c>
      <c r="D59" s="135" t="s">
        <v>109</v>
      </c>
      <c r="E59" s="135" t="s">
        <v>109</v>
      </c>
      <c r="F59" s="135" t="s">
        <v>109</v>
      </c>
      <c r="G59" s="135" t="s">
        <v>109</v>
      </c>
      <c r="H59" s="135" t="s">
        <v>109</v>
      </c>
      <c r="I59" s="135" t="s">
        <v>109</v>
      </c>
      <c r="J59" s="135" t="s">
        <v>109</v>
      </c>
      <c r="K59" s="135" t="s">
        <v>109</v>
      </c>
      <c r="L59" s="135" t="s">
        <v>109</v>
      </c>
      <c r="M59" s="135" t="s">
        <v>109</v>
      </c>
      <c r="N59" s="135" t="s">
        <v>109</v>
      </c>
      <c r="O59" s="135" t="s">
        <v>109</v>
      </c>
      <c r="P59" s="135" t="s">
        <v>109</v>
      </c>
      <c r="Q59" s="135" t="s">
        <v>109</v>
      </c>
      <c r="R59" s="135" t="s">
        <v>109</v>
      </c>
      <c r="S59" s="135" t="s">
        <v>109</v>
      </c>
      <c r="T59" s="135" t="s">
        <v>109</v>
      </c>
      <c r="U59" s="135" t="s">
        <v>109</v>
      </c>
      <c r="V59" s="135" t="s">
        <v>109</v>
      </c>
      <c r="W59" s="135" t="s">
        <v>109</v>
      </c>
      <c r="X59" s="135" t="s">
        <v>109</v>
      </c>
      <c r="Y59" s="135" t="s">
        <v>109</v>
      </c>
      <c r="Z59" s="135" t="s">
        <v>109</v>
      </c>
      <c r="AA59" s="135" t="s">
        <v>109</v>
      </c>
      <c r="AB59" s="135" t="s">
        <v>109</v>
      </c>
      <c r="AC59" s="135" t="s">
        <v>109</v>
      </c>
      <c r="AD59" s="135" t="s">
        <v>109</v>
      </c>
      <c r="AE59" s="135" t="s">
        <v>109</v>
      </c>
      <c r="AF59" s="135" t="s">
        <v>109</v>
      </c>
      <c r="AG59" s="135" t="s">
        <v>109</v>
      </c>
      <c r="AH59" s="135" t="s">
        <v>109</v>
      </c>
      <c r="AI59" s="135" t="s">
        <v>109</v>
      </c>
      <c r="AJ59" s="135" t="s">
        <v>109</v>
      </c>
      <c r="AK59" s="135" t="s">
        <v>109</v>
      </c>
      <c r="AL59" s="135" t="s">
        <v>109</v>
      </c>
      <c r="AM59" s="135" t="s">
        <v>109</v>
      </c>
      <c r="AN59" s="135" t="s">
        <v>109</v>
      </c>
      <c r="AO59" s="135" t="s">
        <v>109</v>
      </c>
      <c r="AP59" s="135" t="s">
        <v>109</v>
      </c>
      <c r="AQ59" s="135" t="s">
        <v>109</v>
      </c>
      <c r="AR59" s="135" t="s">
        <v>109</v>
      </c>
      <c r="AS59" s="135" t="s">
        <v>109</v>
      </c>
      <c r="AT59" s="136" t="s">
        <v>279</v>
      </c>
      <c r="AU59" s="136" t="s">
        <v>279</v>
      </c>
      <c r="AV59" s="135" t="s">
        <v>109</v>
      </c>
      <c r="AW59" s="135" t="s">
        <v>109</v>
      </c>
      <c r="AX59" s="135" t="s">
        <v>109</v>
      </c>
      <c r="AY59" s="135" t="s">
        <v>109</v>
      </c>
    </row>
    <row r="60" ht="90" hidden="1" customHeight="1">
      <c r="A60" s="148" t="s">
        <v>404</v>
      </c>
      <c r="B60" s="149" t="s">
        <v>405</v>
      </c>
      <c r="C60" s="82" t="s">
        <v>108</v>
      </c>
      <c r="D60" s="135" t="s">
        <v>109</v>
      </c>
      <c r="E60" s="135" t="s">
        <v>109</v>
      </c>
      <c r="F60" s="135" t="s">
        <v>109</v>
      </c>
      <c r="G60" s="135" t="s">
        <v>109</v>
      </c>
      <c r="H60" s="135" t="s">
        <v>109</v>
      </c>
      <c r="I60" s="135" t="s">
        <v>109</v>
      </c>
      <c r="J60" s="135" t="s">
        <v>109</v>
      </c>
      <c r="K60" s="135" t="s">
        <v>109</v>
      </c>
      <c r="L60" s="135" t="s">
        <v>109</v>
      </c>
      <c r="M60" s="135" t="s">
        <v>109</v>
      </c>
      <c r="N60" s="135" t="s">
        <v>109</v>
      </c>
      <c r="O60" s="135" t="s">
        <v>109</v>
      </c>
      <c r="P60" s="135" t="s">
        <v>109</v>
      </c>
      <c r="Q60" s="135" t="s">
        <v>109</v>
      </c>
      <c r="R60" s="135" t="s">
        <v>109</v>
      </c>
      <c r="S60" s="135" t="s">
        <v>109</v>
      </c>
      <c r="T60" s="135" t="s">
        <v>109</v>
      </c>
      <c r="U60" s="135" t="s">
        <v>109</v>
      </c>
      <c r="V60" s="135" t="s">
        <v>109</v>
      </c>
      <c r="W60" s="135" t="s">
        <v>109</v>
      </c>
      <c r="X60" s="135" t="s">
        <v>109</v>
      </c>
      <c r="Y60" s="135" t="s">
        <v>109</v>
      </c>
      <c r="Z60" s="135" t="s">
        <v>109</v>
      </c>
      <c r="AA60" s="135" t="s">
        <v>109</v>
      </c>
      <c r="AB60" s="135" t="s">
        <v>109</v>
      </c>
      <c r="AC60" s="135" t="s">
        <v>109</v>
      </c>
      <c r="AD60" s="135" t="s">
        <v>109</v>
      </c>
      <c r="AE60" s="135" t="s">
        <v>109</v>
      </c>
      <c r="AF60" s="135" t="s">
        <v>109</v>
      </c>
      <c r="AG60" s="135" t="s">
        <v>109</v>
      </c>
      <c r="AH60" s="135" t="s">
        <v>109</v>
      </c>
      <c r="AI60" s="135" t="s">
        <v>109</v>
      </c>
      <c r="AJ60" s="135" t="s">
        <v>109</v>
      </c>
      <c r="AK60" s="135" t="s">
        <v>109</v>
      </c>
      <c r="AL60" s="135" t="s">
        <v>109</v>
      </c>
      <c r="AM60" s="135" t="s">
        <v>109</v>
      </c>
      <c r="AN60" s="135" t="s">
        <v>109</v>
      </c>
      <c r="AO60" s="135" t="s">
        <v>109</v>
      </c>
      <c r="AP60" s="135" t="s">
        <v>109</v>
      </c>
      <c r="AQ60" s="135" t="s">
        <v>109</v>
      </c>
      <c r="AR60" s="135" t="s">
        <v>109</v>
      </c>
      <c r="AS60" s="135" t="s">
        <v>109</v>
      </c>
      <c r="AT60" s="136" t="s">
        <v>279</v>
      </c>
      <c r="AU60" s="136" t="s">
        <v>279</v>
      </c>
      <c r="AV60" s="135" t="s">
        <v>109</v>
      </c>
      <c r="AW60" s="135" t="s">
        <v>109</v>
      </c>
      <c r="AX60" s="135" t="s">
        <v>109</v>
      </c>
      <c r="AY60" s="135" t="s">
        <v>109</v>
      </c>
    </row>
    <row r="61" ht="120" hidden="1" customHeight="1">
      <c r="A61" s="148" t="s">
        <v>214</v>
      </c>
      <c r="B61" s="149" t="s">
        <v>215</v>
      </c>
      <c r="C61" s="82" t="s">
        <v>108</v>
      </c>
      <c r="D61" s="135" t="s">
        <v>109</v>
      </c>
      <c r="E61" s="135" t="s">
        <v>109</v>
      </c>
      <c r="F61" s="135" t="s">
        <v>109</v>
      </c>
      <c r="G61" s="135" t="s">
        <v>109</v>
      </c>
      <c r="H61" s="135" t="s">
        <v>109</v>
      </c>
      <c r="I61" s="135" t="s">
        <v>109</v>
      </c>
      <c r="J61" s="135" t="s">
        <v>109</v>
      </c>
      <c r="K61" s="135" t="s">
        <v>109</v>
      </c>
      <c r="L61" s="135" t="s">
        <v>109</v>
      </c>
      <c r="M61" s="135" t="s">
        <v>109</v>
      </c>
      <c r="N61" s="135" t="s">
        <v>109</v>
      </c>
      <c r="O61" s="135" t="s">
        <v>109</v>
      </c>
      <c r="P61" s="135" t="s">
        <v>109</v>
      </c>
      <c r="Q61" s="135" t="s">
        <v>109</v>
      </c>
      <c r="R61" s="135" t="s">
        <v>109</v>
      </c>
      <c r="S61" s="135" t="s">
        <v>109</v>
      </c>
      <c r="T61" s="135" t="s">
        <v>109</v>
      </c>
      <c r="U61" s="135" t="s">
        <v>109</v>
      </c>
      <c r="V61" s="135" t="s">
        <v>109</v>
      </c>
      <c r="W61" s="135" t="s">
        <v>109</v>
      </c>
      <c r="X61" s="135" t="s">
        <v>109</v>
      </c>
      <c r="Y61" s="135" t="s">
        <v>109</v>
      </c>
      <c r="Z61" s="135" t="s">
        <v>109</v>
      </c>
      <c r="AA61" s="135" t="s">
        <v>109</v>
      </c>
      <c r="AB61" s="135" t="s">
        <v>109</v>
      </c>
      <c r="AC61" s="135" t="s">
        <v>109</v>
      </c>
      <c r="AD61" s="135" t="s">
        <v>109</v>
      </c>
      <c r="AE61" s="135" t="s">
        <v>109</v>
      </c>
      <c r="AF61" s="135" t="s">
        <v>109</v>
      </c>
      <c r="AG61" s="135" t="s">
        <v>109</v>
      </c>
      <c r="AH61" s="135" t="s">
        <v>109</v>
      </c>
      <c r="AI61" s="135" t="s">
        <v>109</v>
      </c>
      <c r="AJ61" s="135" t="s">
        <v>109</v>
      </c>
      <c r="AK61" s="135" t="s">
        <v>109</v>
      </c>
      <c r="AL61" s="135" t="s">
        <v>109</v>
      </c>
      <c r="AM61" s="135" t="s">
        <v>109</v>
      </c>
      <c r="AN61" s="135" t="s">
        <v>109</v>
      </c>
      <c r="AO61" s="135" t="s">
        <v>109</v>
      </c>
      <c r="AP61" s="135" t="s">
        <v>109</v>
      </c>
      <c r="AQ61" s="135" t="s">
        <v>109</v>
      </c>
      <c r="AR61" s="135" t="s">
        <v>109</v>
      </c>
      <c r="AS61" s="135" t="s">
        <v>109</v>
      </c>
      <c r="AT61" s="136" t="s">
        <v>279</v>
      </c>
      <c r="AU61" s="136" t="s">
        <v>279</v>
      </c>
      <c r="AV61" s="135" t="s">
        <v>109</v>
      </c>
      <c r="AW61" s="135" t="s">
        <v>109</v>
      </c>
      <c r="AX61" s="135" t="s">
        <v>109</v>
      </c>
      <c r="AY61" s="135" t="s">
        <v>109</v>
      </c>
    </row>
    <row r="62" ht="135" hidden="1" customHeight="1">
      <c r="A62" s="148" t="s">
        <v>288</v>
      </c>
      <c r="B62" s="149" t="s">
        <v>289</v>
      </c>
      <c r="C62" s="82" t="s">
        <v>108</v>
      </c>
      <c r="D62" s="135" t="s">
        <v>109</v>
      </c>
      <c r="E62" s="135" t="s">
        <v>109</v>
      </c>
      <c r="F62" s="135" t="s">
        <v>109</v>
      </c>
      <c r="G62" s="135" t="s">
        <v>109</v>
      </c>
      <c r="H62" s="135" t="s">
        <v>109</v>
      </c>
      <c r="I62" s="135" t="s">
        <v>109</v>
      </c>
      <c r="J62" s="135" t="s">
        <v>109</v>
      </c>
      <c r="K62" s="135" t="s">
        <v>109</v>
      </c>
      <c r="L62" s="135" t="s">
        <v>109</v>
      </c>
      <c r="M62" s="135" t="s">
        <v>109</v>
      </c>
      <c r="N62" s="135" t="s">
        <v>109</v>
      </c>
      <c r="O62" s="135" t="s">
        <v>109</v>
      </c>
      <c r="P62" s="135" t="s">
        <v>109</v>
      </c>
      <c r="Q62" s="135" t="s">
        <v>109</v>
      </c>
      <c r="R62" s="135" t="s">
        <v>109</v>
      </c>
      <c r="S62" s="135" t="s">
        <v>109</v>
      </c>
      <c r="T62" s="135" t="s">
        <v>109</v>
      </c>
      <c r="U62" s="135" t="s">
        <v>109</v>
      </c>
      <c r="V62" s="135" t="s">
        <v>109</v>
      </c>
      <c r="W62" s="135" t="s">
        <v>109</v>
      </c>
      <c r="X62" s="135" t="s">
        <v>109</v>
      </c>
      <c r="Y62" s="135" t="s">
        <v>109</v>
      </c>
      <c r="Z62" s="135" t="s">
        <v>109</v>
      </c>
      <c r="AA62" s="135" t="s">
        <v>109</v>
      </c>
      <c r="AB62" s="135" t="s">
        <v>109</v>
      </c>
      <c r="AC62" s="135" t="s">
        <v>109</v>
      </c>
      <c r="AD62" s="135" t="s">
        <v>109</v>
      </c>
      <c r="AE62" s="135" t="s">
        <v>109</v>
      </c>
      <c r="AF62" s="135" t="s">
        <v>109</v>
      </c>
      <c r="AG62" s="135" t="s">
        <v>109</v>
      </c>
      <c r="AH62" s="135" t="s">
        <v>109</v>
      </c>
      <c r="AI62" s="135" t="s">
        <v>109</v>
      </c>
      <c r="AJ62" s="135" t="s">
        <v>109</v>
      </c>
      <c r="AK62" s="135" t="s">
        <v>109</v>
      </c>
      <c r="AL62" s="135" t="s">
        <v>109</v>
      </c>
      <c r="AM62" s="135" t="s">
        <v>109</v>
      </c>
      <c r="AN62" s="135" t="s">
        <v>109</v>
      </c>
      <c r="AO62" s="135" t="s">
        <v>109</v>
      </c>
      <c r="AP62" s="135" t="s">
        <v>109</v>
      </c>
      <c r="AQ62" s="135" t="s">
        <v>109</v>
      </c>
      <c r="AR62" s="135" t="s">
        <v>109</v>
      </c>
      <c r="AS62" s="135" t="s">
        <v>109</v>
      </c>
      <c r="AT62" s="136" t="s">
        <v>279</v>
      </c>
      <c r="AU62" s="136" t="s">
        <v>279</v>
      </c>
      <c r="AV62" s="135" t="s">
        <v>109</v>
      </c>
      <c r="AW62" s="135" t="s">
        <v>109</v>
      </c>
      <c r="AX62" s="135" t="s">
        <v>109</v>
      </c>
      <c r="AY62" s="135" t="s">
        <v>109</v>
      </c>
    </row>
    <row r="63" ht="96.75" hidden="1" customHeight="1">
      <c r="A63" s="148" t="s">
        <v>290</v>
      </c>
      <c r="B63" s="149" t="s">
        <v>291</v>
      </c>
      <c r="C63" s="82" t="s">
        <v>108</v>
      </c>
      <c r="D63" s="135" t="s">
        <v>109</v>
      </c>
      <c r="E63" s="135" t="s">
        <v>109</v>
      </c>
      <c r="F63" s="135" t="s">
        <v>109</v>
      </c>
      <c r="G63" s="135" t="s">
        <v>109</v>
      </c>
      <c r="H63" s="135" t="s">
        <v>109</v>
      </c>
      <c r="I63" s="135" t="s">
        <v>109</v>
      </c>
      <c r="J63" s="135" t="s">
        <v>109</v>
      </c>
      <c r="K63" s="135" t="s">
        <v>109</v>
      </c>
      <c r="L63" s="135" t="s">
        <v>109</v>
      </c>
      <c r="M63" s="135" t="s">
        <v>109</v>
      </c>
      <c r="N63" s="135" t="s">
        <v>109</v>
      </c>
      <c r="O63" s="135" t="s">
        <v>109</v>
      </c>
      <c r="P63" s="135" t="s">
        <v>109</v>
      </c>
      <c r="Q63" s="135" t="s">
        <v>109</v>
      </c>
      <c r="R63" s="135" t="s">
        <v>109</v>
      </c>
      <c r="S63" s="135" t="s">
        <v>109</v>
      </c>
      <c r="T63" s="135" t="s">
        <v>109</v>
      </c>
      <c r="U63" s="135" t="s">
        <v>109</v>
      </c>
      <c r="V63" s="135" t="s">
        <v>109</v>
      </c>
      <c r="W63" s="135" t="s">
        <v>109</v>
      </c>
      <c r="X63" s="135" t="s">
        <v>109</v>
      </c>
      <c r="Y63" s="135" t="s">
        <v>109</v>
      </c>
      <c r="Z63" s="135" t="s">
        <v>109</v>
      </c>
      <c r="AA63" s="135" t="s">
        <v>109</v>
      </c>
      <c r="AB63" s="135" t="s">
        <v>109</v>
      </c>
      <c r="AC63" s="135" t="s">
        <v>109</v>
      </c>
      <c r="AD63" s="135" t="s">
        <v>109</v>
      </c>
      <c r="AE63" s="135" t="s">
        <v>109</v>
      </c>
      <c r="AF63" s="135" t="s">
        <v>109</v>
      </c>
      <c r="AG63" s="135" t="s">
        <v>109</v>
      </c>
      <c r="AH63" s="135" t="s">
        <v>109</v>
      </c>
      <c r="AI63" s="135" t="s">
        <v>109</v>
      </c>
      <c r="AJ63" s="135" t="s">
        <v>109</v>
      </c>
      <c r="AK63" s="135" t="s">
        <v>109</v>
      </c>
      <c r="AL63" s="135" t="s">
        <v>109</v>
      </c>
      <c r="AM63" s="135" t="s">
        <v>109</v>
      </c>
      <c r="AN63" s="135" t="s">
        <v>109</v>
      </c>
      <c r="AO63" s="135" t="s">
        <v>109</v>
      </c>
      <c r="AP63" s="135" t="s">
        <v>109</v>
      </c>
      <c r="AQ63" s="135" t="s">
        <v>109</v>
      </c>
      <c r="AR63" s="135" t="s">
        <v>109</v>
      </c>
      <c r="AS63" s="135" t="s">
        <v>109</v>
      </c>
      <c r="AT63" s="136" t="s">
        <v>279</v>
      </c>
      <c r="AU63" s="136" t="s">
        <v>279</v>
      </c>
      <c r="AV63" s="135" t="s">
        <v>109</v>
      </c>
      <c r="AW63" s="135" t="s">
        <v>109</v>
      </c>
      <c r="AX63" s="135" t="s">
        <v>109</v>
      </c>
      <c r="AY63" s="135" t="s">
        <v>109</v>
      </c>
    </row>
    <row r="64" ht="150.75" hidden="1" customHeight="1">
      <c r="A64" s="148" t="s">
        <v>292</v>
      </c>
      <c r="B64" s="149" t="s">
        <v>293</v>
      </c>
      <c r="C64" s="82" t="s">
        <v>108</v>
      </c>
      <c r="D64" s="135" t="s">
        <v>109</v>
      </c>
      <c r="E64" s="135" t="s">
        <v>109</v>
      </c>
      <c r="F64" s="135" t="s">
        <v>109</v>
      </c>
      <c r="G64" s="135" t="s">
        <v>109</v>
      </c>
      <c r="H64" s="135" t="s">
        <v>109</v>
      </c>
      <c r="I64" s="135" t="s">
        <v>109</v>
      </c>
      <c r="J64" s="135" t="s">
        <v>109</v>
      </c>
      <c r="K64" s="135" t="s">
        <v>109</v>
      </c>
      <c r="L64" s="135" t="s">
        <v>109</v>
      </c>
      <c r="M64" s="135" t="s">
        <v>109</v>
      </c>
      <c r="N64" s="135" t="s">
        <v>109</v>
      </c>
      <c r="O64" s="135" t="s">
        <v>109</v>
      </c>
      <c r="P64" s="135" t="s">
        <v>109</v>
      </c>
      <c r="Q64" s="135" t="s">
        <v>109</v>
      </c>
      <c r="R64" s="135" t="s">
        <v>109</v>
      </c>
      <c r="S64" s="135" t="s">
        <v>109</v>
      </c>
      <c r="T64" s="135" t="s">
        <v>109</v>
      </c>
      <c r="U64" s="135" t="s">
        <v>109</v>
      </c>
      <c r="V64" s="135" t="s">
        <v>109</v>
      </c>
      <c r="W64" s="135" t="s">
        <v>109</v>
      </c>
      <c r="X64" s="135" t="s">
        <v>109</v>
      </c>
      <c r="Y64" s="135" t="s">
        <v>109</v>
      </c>
      <c r="Z64" s="135" t="s">
        <v>109</v>
      </c>
      <c r="AA64" s="135" t="s">
        <v>109</v>
      </c>
      <c r="AB64" s="135" t="s">
        <v>109</v>
      </c>
      <c r="AC64" s="135" t="s">
        <v>109</v>
      </c>
      <c r="AD64" s="135" t="s">
        <v>109</v>
      </c>
      <c r="AE64" s="135" t="s">
        <v>109</v>
      </c>
      <c r="AF64" s="135" t="s">
        <v>109</v>
      </c>
      <c r="AG64" s="135" t="s">
        <v>109</v>
      </c>
      <c r="AH64" s="135" t="s">
        <v>109</v>
      </c>
      <c r="AI64" s="135" t="s">
        <v>109</v>
      </c>
      <c r="AJ64" s="135" t="s">
        <v>109</v>
      </c>
      <c r="AK64" s="135" t="s">
        <v>109</v>
      </c>
      <c r="AL64" s="135" t="s">
        <v>109</v>
      </c>
      <c r="AM64" s="135" t="s">
        <v>109</v>
      </c>
      <c r="AN64" s="135" t="s">
        <v>109</v>
      </c>
      <c r="AO64" s="135" t="s">
        <v>109</v>
      </c>
      <c r="AP64" s="135" t="s">
        <v>109</v>
      </c>
      <c r="AQ64" s="135" t="s">
        <v>109</v>
      </c>
      <c r="AR64" s="135" t="s">
        <v>109</v>
      </c>
      <c r="AS64" s="135" t="s">
        <v>109</v>
      </c>
      <c r="AT64" s="136" t="s">
        <v>279</v>
      </c>
      <c r="AU64" s="136" t="s">
        <v>279</v>
      </c>
      <c r="AV64" s="135" t="s">
        <v>109</v>
      </c>
      <c r="AW64" s="135" t="s">
        <v>109</v>
      </c>
      <c r="AX64" s="135" t="s">
        <v>109</v>
      </c>
      <c r="AY64" s="135" t="s">
        <v>109</v>
      </c>
    </row>
    <row r="65" ht="130.5" hidden="1" customHeight="1">
      <c r="A65" s="148" t="s">
        <v>294</v>
      </c>
      <c r="B65" s="149" t="s">
        <v>295</v>
      </c>
      <c r="C65" s="82" t="s">
        <v>108</v>
      </c>
      <c r="D65" s="135" t="s">
        <v>109</v>
      </c>
      <c r="E65" s="135" t="s">
        <v>109</v>
      </c>
      <c r="F65" s="135" t="s">
        <v>109</v>
      </c>
      <c r="G65" s="135" t="s">
        <v>109</v>
      </c>
      <c r="H65" s="135" t="s">
        <v>109</v>
      </c>
      <c r="I65" s="135" t="s">
        <v>109</v>
      </c>
      <c r="J65" s="135" t="s">
        <v>109</v>
      </c>
      <c r="K65" s="135" t="s">
        <v>109</v>
      </c>
      <c r="L65" s="135" t="s">
        <v>109</v>
      </c>
      <c r="M65" s="135" t="s">
        <v>109</v>
      </c>
      <c r="N65" s="135" t="s">
        <v>109</v>
      </c>
      <c r="O65" s="135" t="s">
        <v>109</v>
      </c>
      <c r="P65" s="135" t="s">
        <v>109</v>
      </c>
      <c r="Q65" s="135" t="s">
        <v>109</v>
      </c>
      <c r="R65" s="135" t="s">
        <v>109</v>
      </c>
      <c r="S65" s="135" t="s">
        <v>109</v>
      </c>
      <c r="T65" s="135" t="s">
        <v>109</v>
      </c>
      <c r="U65" s="135" t="s">
        <v>109</v>
      </c>
      <c r="V65" s="135" t="s">
        <v>109</v>
      </c>
      <c r="W65" s="135" t="s">
        <v>109</v>
      </c>
      <c r="X65" s="135" t="s">
        <v>109</v>
      </c>
      <c r="Y65" s="135" t="s">
        <v>109</v>
      </c>
      <c r="Z65" s="135" t="s">
        <v>109</v>
      </c>
      <c r="AA65" s="135" t="s">
        <v>109</v>
      </c>
      <c r="AB65" s="135" t="s">
        <v>109</v>
      </c>
      <c r="AC65" s="135" t="s">
        <v>109</v>
      </c>
      <c r="AD65" s="135" t="s">
        <v>109</v>
      </c>
      <c r="AE65" s="135" t="s">
        <v>109</v>
      </c>
      <c r="AF65" s="135" t="s">
        <v>109</v>
      </c>
      <c r="AG65" s="135" t="s">
        <v>109</v>
      </c>
      <c r="AH65" s="135" t="s">
        <v>109</v>
      </c>
      <c r="AI65" s="135" t="s">
        <v>109</v>
      </c>
      <c r="AJ65" s="135" t="s">
        <v>109</v>
      </c>
      <c r="AK65" s="135" t="s">
        <v>109</v>
      </c>
      <c r="AL65" s="135" t="s">
        <v>109</v>
      </c>
      <c r="AM65" s="135" t="s">
        <v>109</v>
      </c>
      <c r="AN65" s="135" t="s">
        <v>109</v>
      </c>
      <c r="AO65" s="135" t="s">
        <v>109</v>
      </c>
      <c r="AP65" s="135" t="s">
        <v>109</v>
      </c>
      <c r="AQ65" s="135" t="s">
        <v>109</v>
      </c>
      <c r="AR65" s="135" t="s">
        <v>109</v>
      </c>
      <c r="AS65" s="135" t="s">
        <v>109</v>
      </c>
      <c r="AT65" s="136" t="s">
        <v>279</v>
      </c>
      <c r="AU65" s="136" t="s">
        <v>279</v>
      </c>
      <c r="AV65" s="135" t="s">
        <v>109</v>
      </c>
      <c r="AW65" s="135" t="s">
        <v>109</v>
      </c>
      <c r="AX65" s="135" t="s">
        <v>109</v>
      </c>
      <c r="AY65" s="135" t="s">
        <v>109</v>
      </c>
    </row>
    <row r="66" ht="99.75" hidden="1" customHeight="1">
      <c r="A66" s="148" t="s">
        <v>296</v>
      </c>
      <c r="B66" s="149" t="s">
        <v>297</v>
      </c>
      <c r="C66" s="82" t="s">
        <v>108</v>
      </c>
      <c r="D66" s="135" t="s">
        <v>109</v>
      </c>
      <c r="E66" s="135" t="s">
        <v>109</v>
      </c>
      <c r="F66" s="135" t="s">
        <v>109</v>
      </c>
      <c r="G66" s="135" t="s">
        <v>109</v>
      </c>
      <c r="H66" s="135" t="s">
        <v>109</v>
      </c>
      <c r="I66" s="135" t="s">
        <v>109</v>
      </c>
      <c r="J66" s="135" t="s">
        <v>109</v>
      </c>
      <c r="K66" s="135" t="s">
        <v>109</v>
      </c>
      <c r="L66" s="135" t="s">
        <v>109</v>
      </c>
      <c r="M66" s="135" t="s">
        <v>109</v>
      </c>
      <c r="N66" s="135" t="s">
        <v>109</v>
      </c>
      <c r="O66" s="135" t="s">
        <v>109</v>
      </c>
      <c r="P66" s="135" t="s">
        <v>109</v>
      </c>
      <c r="Q66" s="135" t="s">
        <v>109</v>
      </c>
      <c r="R66" s="135" t="s">
        <v>109</v>
      </c>
      <c r="S66" s="135" t="s">
        <v>109</v>
      </c>
      <c r="T66" s="135" t="s">
        <v>109</v>
      </c>
      <c r="U66" s="135" t="s">
        <v>109</v>
      </c>
      <c r="V66" s="135" t="s">
        <v>109</v>
      </c>
      <c r="W66" s="135" t="s">
        <v>109</v>
      </c>
      <c r="X66" s="135" t="s">
        <v>109</v>
      </c>
      <c r="Y66" s="135" t="s">
        <v>109</v>
      </c>
      <c r="Z66" s="135" t="s">
        <v>109</v>
      </c>
      <c r="AA66" s="135" t="s">
        <v>109</v>
      </c>
      <c r="AB66" s="135" t="s">
        <v>109</v>
      </c>
      <c r="AC66" s="135" t="s">
        <v>109</v>
      </c>
      <c r="AD66" s="135" t="s">
        <v>109</v>
      </c>
      <c r="AE66" s="135" t="s">
        <v>109</v>
      </c>
      <c r="AF66" s="135" t="s">
        <v>109</v>
      </c>
      <c r="AG66" s="135" t="s">
        <v>109</v>
      </c>
      <c r="AH66" s="135" t="s">
        <v>109</v>
      </c>
      <c r="AI66" s="135" t="s">
        <v>109</v>
      </c>
      <c r="AJ66" s="135" t="s">
        <v>109</v>
      </c>
      <c r="AK66" s="135" t="s">
        <v>109</v>
      </c>
      <c r="AL66" s="135" t="s">
        <v>109</v>
      </c>
      <c r="AM66" s="135" t="s">
        <v>109</v>
      </c>
      <c r="AN66" s="135" t="s">
        <v>109</v>
      </c>
      <c r="AO66" s="135" t="s">
        <v>109</v>
      </c>
      <c r="AP66" s="135" t="s">
        <v>109</v>
      </c>
      <c r="AQ66" s="135" t="s">
        <v>109</v>
      </c>
      <c r="AR66" s="135" t="s">
        <v>109</v>
      </c>
      <c r="AS66" s="135" t="s">
        <v>109</v>
      </c>
      <c r="AT66" s="136" t="s">
        <v>279</v>
      </c>
      <c r="AU66" s="136" t="s">
        <v>279</v>
      </c>
      <c r="AV66" s="135" t="s">
        <v>109</v>
      </c>
      <c r="AW66" s="135" t="s">
        <v>109</v>
      </c>
      <c r="AX66" s="135" t="s">
        <v>109</v>
      </c>
      <c r="AY66" s="135" t="s">
        <v>109</v>
      </c>
    </row>
    <row r="67" ht="117.75" hidden="1" customHeight="1">
      <c r="A67" s="148" t="s">
        <v>298</v>
      </c>
      <c r="B67" s="149" t="s">
        <v>299</v>
      </c>
      <c r="C67" s="82" t="s">
        <v>108</v>
      </c>
      <c r="D67" s="135" t="s">
        <v>109</v>
      </c>
      <c r="E67" s="135" t="s">
        <v>109</v>
      </c>
      <c r="F67" s="135" t="s">
        <v>109</v>
      </c>
      <c r="G67" s="135" t="s">
        <v>109</v>
      </c>
      <c r="H67" s="135" t="s">
        <v>109</v>
      </c>
      <c r="I67" s="135" t="s">
        <v>109</v>
      </c>
      <c r="J67" s="135" t="s">
        <v>109</v>
      </c>
      <c r="K67" s="135" t="s">
        <v>109</v>
      </c>
      <c r="L67" s="135" t="s">
        <v>109</v>
      </c>
      <c r="M67" s="135" t="s">
        <v>109</v>
      </c>
      <c r="N67" s="135" t="s">
        <v>109</v>
      </c>
      <c r="O67" s="135" t="s">
        <v>109</v>
      </c>
      <c r="P67" s="135" t="s">
        <v>109</v>
      </c>
      <c r="Q67" s="135" t="s">
        <v>109</v>
      </c>
      <c r="R67" s="135" t="s">
        <v>109</v>
      </c>
      <c r="S67" s="135" t="s">
        <v>109</v>
      </c>
      <c r="T67" s="135" t="s">
        <v>109</v>
      </c>
      <c r="U67" s="135" t="s">
        <v>109</v>
      </c>
      <c r="V67" s="135" t="s">
        <v>109</v>
      </c>
      <c r="W67" s="135" t="s">
        <v>109</v>
      </c>
      <c r="X67" s="135" t="s">
        <v>109</v>
      </c>
      <c r="Y67" s="135" t="s">
        <v>109</v>
      </c>
      <c r="Z67" s="135" t="s">
        <v>109</v>
      </c>
      <c r="AA67" s="135" t="s">
        <v>109</v>
      </c>
      <c r="AB67" s="135" t="s">
        <v>109</v>
      </c>
      <c r="AC67" s="135" t="s">
        <v>109</v>
      </c>
      <c r="AD67" s="135" t="s">
        <v>109</v>
      </c>
      <c r="AE67" s="135" t="s">
        <v>109</v>
      </c>
      <c r="AF67" s="135" t="s">
        <v>109</v>
      </c>
      <c r="AG67" s="135" t="s">
        <v>109</v>
      </c>
      <c r="AH67" s="135" t="s">
        <v>109</v>
      </c>
      <c r="AI67" s="135" t="s">
        <v>109</v>
      </c>
      <c r="AJ67" s="135" t="s">
        <v>109</v>
      </c>
      <c r="AK67" s="135" t="s">
        <v>109</v>
      </c>
      <c r="AL67" s="135" t="s">
        <v>109</v>
      </c>
      <c r="AM67" s="135" t="s">
        <v>109</v>
      </c>
      <c r="AN67" s="135" t="s">
        <v>109</v>
      </c>
      <c r="AO67" s="135" t="s">
        <v>109</v>
      </c>
      <c r="AP67" s="135" t="s">
        <v>109</v>
      </c>
      <c r="AQ67" s="135" t="s">
        <v>109</v>
      </c>
      <c r="AR67" s="135" t="s">
        <v>109</v>
      </c>
      <c r="AS67" s="135" t="s">
        <v>109</v>
      </c>
      <c r="AT67" s="136" t="s">
        <v>279</v>
      </c>
      <c r="AU67" s="136" t="s">
        <v>279</v>
      </c>
      <c r="AV67" s="135" t="s">
        <v>109</v>
      </c>
      <c r="AW67" s="135" t="s">
        <v>109</v>
      </c>
      <c r="AX67" s="135" t="s">
        <v>109</v>
      </c>
      <c r="AY67" s="135" t="s">
        <v>109</v>
      </c>
    </row>
    <row r="68" ht="213.75" hidden="1" customHeight="1">
      <c r="A68" s="146" t="s">
        <v>300</v>
      </c>
      <c r="B68" s="147" t="s">
        <v>301</v>
      </c>
      <c r="C68" s="82" t="s">
        <v>108</v>
      </c>
      <c r="D68" s="135" t="s">
        <v>109</v>
      </c>
      <c r="E68" s="135" t="s">
        <v>109</v>
      </c>
      <c r="F68" s="135" t="s">
        <v>109</v>
      </c>
      <c r="G68" s="135" t="s">
        <v>109</v>
      </c>
      <c r="H68" s="135" t="s">
        <v>109</v>
      </c>
      <c r="I68" s="135" t="s">
        <v>109</v>
      </c>
      <c r="J68" s="135" t="s">
        <v>109</v>
      </c>
      <c r="K68" s="135" t="s">
        <v>109</v>
      </c>
      <c r="L68" s="135" t="s">
        <v>109</v>
      </c>
      <c r="M68" s="135" t="s">
        <v>109</v>
      </c>
      <c r="N68" s="135" t="s">
        <v>109</v>
      </c>
      <c r="O68" s="135" t="s">
        <v>109</v>
      </c>
      <c r="P68" s="135" t="s">
        <v>109</v>
      </c>
      <c r="Q68" s="135" t="s">
        <v>109</v>
      </c>
      <c r="R68" s="135" t="s">
        <v>109</v>
      </c>
      <c r="S68" s="135" t="s">
        <v>109</v>
      </c>
      <c r="T68" s="135" t="s">
        <v>109</v>
      </c>
      <c r="U68" s="135" t="s">
        <v>109</v>
      </c>
      <c r="V68" s="135" t="s">
        <v>109</v>
      </c>
      <c r="W68" s="135" t="s">
        <v>109</v>
      </c>
      <c r="X68" s="135" t="s">
        <v>109</v>
      </c>
      <c r="Y68" s="135" t="s">
        <v>109</v>
      </c>
      <c r="Z68" s="135" t="s">
        <v>109</v>
      </c>
      <c r="AA68" s="135" t="s">
        <v>109</v>
      </c>
      <c r="AB68" s="135" t="s">
        <v>109</v>
      </c>
      <c r="AC68" s="135" t="s">
        <v>109</v>
      </c>
      <c r="AD68" s="135" t="s">
        <v>109</v>
      </c>
      <c r="AE68" s="135" t="s">
        <v>109</v>
      </c>
      <c r="AF68" s="135" t="s">
        <v>109</v>
      </c>
      <c r="AG68" s="135" t="s">
        <v>109</v>
      </c>
      <c r="AH68" s="135" t="s">
        <v>109</v>
      </c>
      <c r="AI68" s="135" t="s">
        <v>109</v>
      </c>
      <c r="AJ68" s="135" t="s">
        <v>109</v>
      </c>
      <c r="AK68" s="135" t="s">
        <v>109</v>
      </c>
      <c r="AL68" s="135" t="s">
        <v>109</v>
      </c>
      <c r="AM68" s="135" t="s">
        <v>109</v>
      </c>
      <c r="AN68" s="135" t="s">
        <v>109</v>
      </c>
      <c r="AO68" s="135" t="s">
        <v>109</v>
      </c>
      <c r="AP68" s="135" t="s">
        <v>109</v>
      </c>
      <c r="AQ68" s="135" t="s">
        <v>109</v>
      </c>
      <c r="AR68" s="135" t="s">
        <v>109</v>
      </c>
      <c r="AS68" s="135" t="s">
        <v>109</v>
      </c>
      <c r="AT68" s="136" t="s">
        <v>279</v>
      </c>
      <c r="AU68" s="136" t="s">
        <v>279</v>
      </c>
      <c r="AV68" s="135" t="s">
        <v>109</v>
      </c>
      <c r="AW68" s="135" t="s">
        <v>109</v>
      </c>
      <c r="AX68" s="135" t="s">
        <v>109</v>
      </c>
      <c r="AY68" s="135" t="s">
        <v>109</v>
      </c>
    </row>
    <row r="69" ht="144" hidden="1" customHeight="1">
      <c r="A69" s="131" t="s">
        <v>302</v>
      </c>
      <c r="B69" s="122" t="s">
        <v>303</v>
      </c>
      <c r="C69" s="82" t="s">
        <v>108</v>
      </c>
      <c r="D69" s="135" t="s">
        <v>109</v>
      </c>
      <c r="E69" s="135" t="s">
        <v>109</v>
      </c>
      <c r="F69" s="135" t="s">
        <v>109</v>
      </c>
      <c r="G69" s="135" t="s">
        <v>109</v>
      </c>
      <c r="H69" s="135" t="s">
        <v>109</v>
      </c>
      <c r="I69" s="135" t="s">
        <v>109</v>
      </c>
      <c r="J69" s="135" t="s">
        <v>109</v>
      </c>
      <c r="K69" s="135" t="s">
        <v>109</v>
      </c>
      <c r="L69" s="135" t="s">
        <v>109</v>
      </c>
      <c r="M69" s="135" t="s">
        <v>109</v>
      </c>
      <c r="N69" s="135" t="s">
        <v>109</v>
      </c>
      <c r="O69" s="135" t="s">
        <v>109</v>
      </c>
      <c r="P69" s="135" t="s">
        <v>109</v>
      </c>
      <c r="Q69" s="135" t="s">
        <v>109</v>
      </c>
      <c r="R69" s="135" t="s">
        <v>109</v>
      </c>
      <c r="S69" s="135" t="s">
        <v>109</v>
      </c>
      <c r="T69" s="135" t="s">
        <v>109</v>
      </c>
      <c r="U69" s="135" t="s">
        <v>109</v>
      </c>
      <c r="V69" s="135" t="s">
        <v>109</v>
      </c>
      <c r="W69" s="135" t="s">
        <v>109</v>
      </c>
      <c r="X69" s="135" t="s">
        <v>109</v>
      </c>
      <c r="Y69" s="135" t="s">
        <v>109</v>
      </c>
      <c r="Z69" s="135" t="s">
        <v>109</v>
      </c>
      <c r="AA69" s="135" t="s">
        <v>109</v>
      </c>
      <c r="AB69" s="135" t="s">
        <v>109</v>
      </c>
      <c r="AC69" s="135" t="s">
        <v>109</v>
      </c>
      <c r="AD69" s="135" t="s">
        <v>109</v>
      </c>
      <c r="AE69" s="135" t="s">
        <v>109</v>
      </c>
      <c r="AF69" s="135" t="s">
        <v>109</v>
      </c>
      <c r="AG69" s="135" t="s">
        <v>109</v>
      </c>
      <c r="AH69" s="135" t="s">
        <v>109</v>
      </c>
      <c r="AI69" s="135" t="s">
        <v>109</v>
      </c>
      <c r="AJ69" s="135" t="s">
        <v>109</v>
      </c>
      <c r="AK69" s="135" t="s">
        <v>109</v>
      </c>
      <c r="AL69" s="135" t="s">
        <v>109</v>
      </c>
      <c r="AM69" s="135" t="s">
        <v>109</v>
      </c>
      <c r="AN69" s="135" t="s">
        <v>109</v>
      </c>
      <c r="AO69" s="135" t="s">
        <v>109</v>
      </c>
      <c r="AP69" s="135" t="s">
        <v>109</v>
      </c>
      <c r="AQ69" s="135" t="s">
        <v>109</v>
      </c>
      <c r="AR69" s="135" t="s">
        <v>109</v>
      </c>
      <c r="AS69" s="135" t="s">
        <v>109</v>
      </c>
      <c r="AT69" s="136" t="s">
        <v>279</v>
      </c>
      <c r="AU69" s="136" t="s">
        <v>279</v>
      </c>
      <c r="AV69" s="135" t="s">
        <v>109</v>
      </c>
      <c r="AW69" s="135" t="s">
        <v>109</v>
      </c>
      <c r="AX69" s="135" t="s">
        <v>109</v>
      </c>
      <c r="AY69" s="135" t="s">
        <v>109</v>
      </c>
    </row>
    <row r="70" ht="121.5" hidden="1" customHeight="1">
      <c r="A70" s="131" t="s">
        <v>304</v>
      </c>
      <c r="B70" s="122" t="s">
        <v>305</v>
      </c>
      <c r="C70" s="82" t="s">
        <v>108</v>
      </c>
      <c r="D70" s="135" t="s">
        <v>109</v>
      </c>
      <c r="E70" s="135" t="s">
        <v>109</v>
      </c>
      <c r="F70" s="135" t="s">
        <v>109</v>
      </c>
      <c r="G70" s="135" t="s">
        <v>109</v>
      </c>
      <c r="H70" s="135" t="s">
        <v>109</v>
      </c>
      <c r="I70" s="135" t="s">
        <v>109</v>
      </c>
      <c r="J70" s="135" t="s">
        <v>109</v>
      </c>
      <c r="K70" s="135" t="s">
        <v>109</v>
      </c>
      <c r="L70" s="135" t="s">
        <v>109</v>
      </c>
      <c r="M70" s="135" t="s">
        <v>109</v>
      </c>
      <c r="N70" s="135" t="s">
        <v>109</v>
      </c>
      <c r="O70" s="135" t="s">
        <v>109</v>
      </c>
      <c r="P70" s="135" t="s">
        <v>109</v>
      </c>
      <c r="Q70" s="135" t="s">
        <v>109</v>
      </c>
      <c r="R70" s="135" t="s">
        <v>109</v>
      </c>
      <c r="S70" s="135" t="s">
        <v>109</v>
      </c>
      <c r="T70" s="135" t="s">
        <v>109</v>
      </c>
      <c r="U70" s="135" t="s">
        <v>109</v>
      </c>
      <c r="V70" s="135" t="s">
        <v>109</v>
      </c>
      <c r="W70" s="135" t="s">
        <v>109</v>
      </c>
      <c r="X70" s="135" t="s">
        <v>109</v>
      </c>
      <c r="Y70" s="135" t="s">
        <v>109</v>
      </c>
      <c r="Z70" s="135" t="s">
        <v>109</v>
      </c>
      <c r="AA70" s="135" t="s">
        <v>109</v>
      </c>
      <c r="AB70" s="135" t="s">
        <v>109</v>
      </c>
      <c r="AC70" s="135" t="s">
        <v>109</v>
      </c>
      <c r="AD70" s="135" t="s">
        <v>109</v>
      </c>
      <c r="AE70" s="135" t="s">
        <v>109</v>
      </c>
      <c r="AF70" s="135" t="s">
        <v>109</v>
      </c>
      <c r="AG70" s="135" t="s">
        <v>109</v>
      </c>
      <c r="AH70" s="135" t="s">
        <v>109</v>
      </c>
      <c r="AI70" s="135" t="s">
        <v>109</v>
      </c>
      <c r="AJ70" s="135" t="s">
        <v>109</v>
      </c>
      <c r="AK70" s="135" t="s">
        <v>109</v>
      </c>
      <c r="AL70" s="135" t="s">
        <v>109</v>
      </c>
      <c r="AM70" s="135" t="s">
        <v>109</v>
      </c>
      <c r="AN70" s="135" t="s">
        <v>109</v>
      </c>
      <c r="AO70" s="135" t="s">
        <v>109</v>
      </c>
      <c r="AP70" s="135" t="s">
        <v>109</v>
      </c>
      <c r="AQ70" s="135" t="s">
        <v>109</v>
      </c>
      <c r="AR70" s="135" t="s">
        <v>109</v>
      </c>
      <c r="AS70" s="135" t="s">
        <v>109</v>
      </c>
      <c r="AT70" s="136" t="s">
        <v>279</v>
      </c>
      <c r="AU70" s="136" t="s">
        <v>279</v>
      </c>
      <c r="AV70" s="135" t="s">
        <v>109</v>
      </c>
      <c r="AW70" s="135" t="s">
        <v>109</v>
      </c>
      <c r="AX70" s="135" t="s">
        <v>109</v>
      </c>
      <c r="AY70" s="135" t="s">
        <v>109</v>
      </c>
    </row>
    <row r="71" ht="99" hidden="1" customHeight="1">
      <c r="A71" s="146" t="s">
        <v>306</v>
      </c>
      <c r="B71" s="147" t="s">
        <v>307</v>
      </c>
      <c r="C71" s="82" t="s">
        <v>108</v>
      </c>
      <c r="D71" s="135" t="s">
        <v>109</v>
      </c>
      <c r="E71" s="135" t="s">
        <v>109</v>
      </c>
      <c r="F71" s="135" t="s">
        <v>109</v>
      </c>
      <c r="G71" s="135" t="s">
        <v>109</v>
      </c>
      <c r="H71" s="135" t="s">
        <v>109</v>
      </c>
      <c r="I71" s="135" t="s">
        <v>109</v>
      </c>
      <c r="J71" s="135" t="s">
        <v>109</v>
      </c>
      <c r="K71" s="135" t="s">
        <v>109</v>
      </c>
      <c r="L71" s="135" t="s">
        <v>109</v>
      </c>
      <c r="M71" s="135" t="s">
        <v>109</v>
      </c>
      <c r="N71" s="135" t="s">
        <v>109</v>
      </c>
      <c r="O71" s="135" t="s">
        <v>109</v>
      </c>
      <c r="P71" s="135" t="s">
        <v>109</v>
      </c>
      <c r="Q71" s="135" t="s">
        <v>109</v>
      </c>
      <c r="R71" s="135" t="s">
        <v>109</v>
      </c>
      <c r="S71" s="135" t="s">
        <v>109</v>
      </c>
      <c r="T71" s="135" t="s">
        <v>109</v>
      </c>
      <c r="U71" s="135" t="s">
        <v>109</v>
      </c>
      <c r="V71" s="135" t="s">
        <v>109</v>
      </c>
      <c r="W71" s="135" t="s">
        <v>109</v>
      </c>
      <c r="X71" s="135" t="s">
        <v>109</v>
      </c>
      <c r="Y71" s="135" t="s">
        <v>109</v>
      </c>
      <c r="Z71" s="135" t="s">
        <v>109</v>
      </c>
      <c r="AA71" s="135" t="s">
        <v>109</v>
      </c>
      <c r="AB71" s="135" t="s">
        <v>109</v>
      </c>
      <c r="AC71" s="135" t="s">
        <v>109</v>
      </c>
      <c r="AD71" s="135" t="s">
        <v>109</v>
      </c>
      <c r="AE71" s="135" t="s">
        <v>109</v>
      </c>
      <c r="AF71" s="135" t="s">
        <v>109</v>
      </c>
      <c r="AG71" s="135" t="s">
        <v>109</v>
      </c>
      <c r="AH71" s="135" t="s">
        <v>109</v>
      </c>
      <c r="AI71" s="135" t="s">
        <v>109</v>
      </c>
      <c r="AJ71" s="135" t="s">
        <v>109</v>
      </c>
      <c r="AK71" s="135" t="s">
        <v>109</v>
      </c>
      <c r="AL71" s="135" t="s">
        <v>109</v>
      </c>
      <c r="AM71" s="135" t="s">
        <v>109</v>
      </c>
      <c r="AN71" s="135" t="s">
        <v>109</v>
      </c>
      <c r="AO71" s="135" t="s">
        <v>109</v>
      </c>
      <c r="AP71" s="135" t="s">
        <v>109</v>
      </c>
      <c r="AQ71" s="135" t="s">
        <v>109</v>
      </c>
      <c r="AR71" s="135" t="s">
        <v>109</v>
      </c>
      <c r="AS71" s="135" t="s">
        <v>109</v>
      </c>
      <c r="AT71" s="136" t="s">
        <v>279</v>
      </c>
      <c r="AU71" s="136" t="s">
        <v>279</v>
      </c>
      <c r="AV71" s="135" t="s">
        <v>109</v>
      </c>
      <c r="AW71" s="135" t="s">
        <v>109</v>
      </c>
      <c r="AX71" s="135" t="s">
        <v>109</v>
      </c>
      <c r="AY71" s="135" t="s">
        <v>109</v>
      </c>
    </row>
    <row r="72" ht="96.75" hidden="1" customHeight="1">
      <c r="A72" s="146" t="s">
        <v>308</v>
      </c>
      <c r="B72" s="153" t="s">
        <v>309</v>
      </c>
      <c r="C72" s="82" t="s">
        <v>108</v>
      </c>
      <c r="D72" s="135" t="s">
        <v>109</v>
      </c>
      <c r="E72" s="135" t="s">
        <v>109</v>
      </c>
      <c r="F72" s="135" t="s">
        <v>109</v>
      </c>
      <c r="G72" s="135" t="s">
        <v>109</v>
      </c>
      <c r="H72" s="135" t="s">
        <v>109</v>
      </c>
      <c r="I72" s="135" t="s">
        <v>109</v>
      </c>
      <c r="J72" s="135" t="s">
        <v>109</v>
      </c>
      <c r="K72" s="135" t="s">
        <v>109</v>
      </c>
      <c r="L72" s="135" t="s">
        <v>109</v>
      </c>
      <c r="M72" s="135" t="s">
        <v>109</v>
      </c>
      <c r="N72" s="135" t="s">
        <v>109</v>
      </c>
      <c r="O72" s="135" t="s">
        <v>109</v>
      </c>
      <c r="P72" s="135" t="s">
        <v>109</v>
      </c>
      <c r="Q72" s="135" t="s">
        <v>109</v>
      </c>
      <c r="R72" s="135" t="s">
        <v>109</v>
      </c>
      <c r="S72" s="135" t="s">
        <v>109</v>
      </c>
      <c r="T72" s="135" t="s">
        <v>109</v>
      </c>
      <c r="U72" s="135" t="s">
        <v>109</v>
      </c>
      <c r="V72" s="135" t="s">
        <v>109</v>
      </c>
      <c r="W72" s="135" t="s">
        <v>109</v>
      </c>
      <c r="X72" s="135" t="s">
        <v>109</v>
      </c>
      <c r="Y72" s="135" t="s">
        <v>109</v>
      </c>
      <c r="Z72" s="135" t="s">
        <v>109</v>
      </c>
      <c r="AA72" s="135" t="s">
        <v>109</v>
      </c>
      <c r="AB72" s="135" t="s">
        <v>109</v>
      </c>
      <c r="AC72" s="135" t="s">
        <v>109</v>
      </c>
      <c r="AD72" s="135" t="s">
        <v>109</v>
      </c>
      <c r="AE72" s="135" t="s">
        <v>109</v>
      </c>
      <c r="AF72" s="135" t="s">
        <v>109</v>
      </c>
      <c r="AG72" s="135" t="s">
        <v>109</v>
      </c>
      <c r="AH72" s="135" t="s">
        <v>109</v>
      </c>
      <c r="AI72" s="135" t="s">
        <v>109</v>
      </c>
      <c r="AJ72" s="135" t="s">
        <v>109</v>
      </c>
      <c r="AK72" s="135" t="s">
        <v>109</v>
      </c>
      <c r="AL72" s="135" t="s">
        <v>109</v>
      </c>
      <c r="AM72" s="135" t="s">
        <v>109</v>
      </c>
      <c r="AN72" s="135" t="s">
        <v>109</v>
      </c>
      <c r="AO72" s="135" t="s">
        <v>109</v>
      </c>
      <c r="AP72" s="135" t="s">
        <v>109</v>
      </c>
      <c r="AQ72" s="135" t="s">
        <v>109</v>
      </c>
      <c r="AR72" s="135" t="s">
        <v>109</v>
      </c>
      <c r="AS72" s="135" t="s">
        <v>109</v>
      </c>
      <c r="AT72" s="136" t="s">
        <v>279</v>
      </c>
      <c r="AU72" s="136" t="s">
        <v>279</v>
      </c>
      <c r="AV72" s="135" t="s">
        <v>109</v>
      </c>
      <c r="AW72" s="135" t="s">
        <v>109</v>
      </c>
      <c r="AX72" s="135" t="s">
        <v>109</v>
      </c>
      <c r="AY72" s="135" t="s">
        <v>109</v>
      </c>
    </row>
    <row r="73" ht="47.25">
      <c r="A73" s="154" t="s">
        <v>218</v>
      </c>
      <c r="B73" s="155" t="s">
        <v>219</v>
      </c>
      <c r="C73" s="57" t="s">
        <v>108</v>
      </c>
      <c r="D73" s="156" t="s">
        <v>109</v>
      </c>
      <c r="E73" s="156" t="s">
        <v>109</v>
      </c>
      <c r="F73" s="156" t="s">
        <v>109</v>
      </c>
      <c r="G73" s="156" t="s">
        <v>109</v>
      </c>
      <c r="H73" s="156" t="s">
        <v>109</v>
      </c>
      <c r="I73" s="156" t="s">
        <v>109</v>
      </c>
      <c r="J73" s="156" t="s">
        <v>109</v>
      </c>
      <c r="K73" s="156" t="s">
        <v>109</v>
      </c>
      <c r="L73" s="156" t="s">
        <v>109</v>
      </c>
      <c r="M73" s="156" t="s">
        <v>109</v>
      </c>
      <c r="N73" s="156" t="s">
        <v>109</v>
      </c>
      <c r="O73" s="156" t="s">
        <v>109</v>
      </c>
      <c r="P73" s="156" t="s">
        <v>109</v>
      </c>
      <c r="Q73" s="156" t="s">
        <v>109</v>
      </c>
      <c r="R73" s="156" t="s">
        <v>109</v>
      </c>
      <c r="S73" s="156" t="s">
        <v>109</v>
      </c>
      <c r="T73" s="156" t="s">
        <v>109</v>
      </c>
      <c r="U73" s="156" t="s">
        <v>109</v>
      </c>
      <c r="V73" s="156" t="s">
        <v>109</v>
      </c>
      <c r="W73" s="156" t="s">
        <v>109</v>
      </c>
      <c r="X73" s="156" t="s">
        <v>109</v>
      </c>
      <c r="Y73" s="156" t="s">
        <v>109</v>
      </c>
      <c r="Z73" s="156" t="s">
        <v>109</v>
      </c>
      <c r="AA73" s="156" t="s">
        <v>109</v>
      </c>
      <c r="AB73" s="156" t="s">
        <v>109</v>
      </c>
      <c r="AC73" s="156" t="s">
        <v>109</v>
      </c>
      <c r="AD73" s="156" t="s">
        <v>109</v>
      </c>
      <c r="AE73" s="156" t="s">
        <v>109</v>
      </c>
      <c r="AF73" s="156" t="s">
        <v>109</v>
      </c>
      <c r="AG73" s="156" t="s">
        <v>109</v>
      </c>
      <c r="AH73" s="156" t="s">
        <v>109</v>
      </c>
      <c r="AI73" s="156" t="s">
        <v>109</v>
      </c>
      <c r="AJ73" s="156" t="s">
        <v>109</v>
      </c>
      <c r="AK73" s="156" t="s">
        <v>109</v>
      </c>
      <c r="AL73" s="156" t="s">
        <v>109</v>
      </c>
      <c r="AM73" s="156" t="s">
        <v>109</v>
      </c>
      <c r="AN73" s="156" t="s">
        <v>109</v>
      </c>
      <c r="AO73" s="156" t="s">
        <v>109</v>
      </c>
      <c r="AP73" s="156" t="s">
        <v>109</v>
      </c>
      <c r="AQ73" s="156" t="s">
        <v>109</v>
      </c>
      <c r="AR73" s="156" t="s">
        <v>109</v>
      </c>
      <c r="AS73" s="156" t="s">
        <v>109</v>
      </c>
      <c r="AT73" s="157">
        <f>AT74</f>
        <v>1.159</v>
      </c>
      <c r="AU73" s="157">
        <f>AU74</f>
        <v>1.159</v>
      </c>
      <c r="AV73" s="156" t="s">
        <v>109</v>
      </c>
      <c r="AW73" s="156" t="s">
        <v>109</v>
      </c>
      <c r="AX73" s="156" t="s">
        <v>109</v>
      </c>
      <c r="AY73" s="156" t="s">
        <v>109</v>
      </c>
    </row>
    <row r="74" s="1" customFormat="1" ht="78.75">
      <c r="A74" s="131" t="s">
        <v>220</v>
      </c>
      <c r="B74" s="137" t="s">
        <v>221</v>
      </c>
      <c r="C74" s="122" t="s">
        <v>222</v>
      </c>
      <c r="D74" s="135" t="s">
        <v>109</v>
      </c>
      <c r="E74" s="135" t="s">
        <v>109</v>
      </c>
      <c r="F74" s="135" t="s">
        <v>109</v>
      </c>
      <c r="G74" s="135" t="s">
        <v>109</v>
      </c>
      <c r="H74" s="135" t="s">
        <v>109</v>
      </c>
      <c r="I74" s="135" t="s">
        <v>109</v>
      </c>
      <c r="J74" s="135" t="s">
        <v>109</v>
      </c>
      <c r="K74" s="135" t="s">
        <v>109</v>
      </c>
      <c r="L74" s="135" t="s">
        <v>109</v>
      </c>
      <c r="M74" s="135" t="s">
        <v>109</v>
      </c>
      <c r="N74" s="135" t="s">
        <v>109</v>
      </c>
      <c r="O74" s="135" t="s">
        <v>109</v>
      </c>
      <c r="P74" s="135" t="s">
        <v>109</v>
      </c>
      <c r="Q74" s="135" t="s">
        <v>109</v>
      </c>
      <c r="R74" s="135" t="s">
        <v>109</v>
      </c>
      <c r="S74" s="135" t="s">
        <v>109</v>
      </c>
      <c r="T74" s="135" t="s">
        <v>109</v>
      </c>
      <c r="U74" s="135" t="s">
        <v>109</v>
      </c>
      <c r="V74" s="135" t="s">
        <v>109</v>
      </c>
      <c r="W74" s="135" t="s">
        <v>109</v>
      </c>
      <c r="X74" s="135" t="s">
        <v>109</v>
      </c>
      <c r="Y74" s="135" t="s">
        <v>109</v>
      </c>
      <c r="Z74" s="135" t="s">
        <v>109</v>
      </c>
      <c r="AA74" s="135" t="s">
        <v>109</v>
      </c>
      <c r="AB74" s="135" t="s">
        <v>109</v>
      </c>
      <c r="AC74" s="135" t="s">
        <v>109</v>
      </c>
      <c r="AD74" s="135" t="s">
        <v>109</v>
      </c>
      <c r="AE74" s="135" t="s">
        <v>109</v>
      </c>
      <c r="AF74" s="135" t="s">
        <v>109</v>
      </c>
      <c r="AG74" s="135" t="s">
        <v>109</v>
      </c>
      <c r="AH74" s="135" t="s">
        <v>109</v>
      </c>
      <c r="AI74" s="135" t="s">
        <v>109</v>
      </c>
      <c r="AJ74" s="135" t="s">
        <v>109</v>
      </c>
      <c r="AK74" s="135" t="s">
        <v>109</v>
      </c>
      <c r="AL74" s="135" t="s">
        <v>109</v>
      </c>
      <c r="AM74" s="135" t="s">
        <v>109</v>
      </c>
      <c r="AN74" s="135" t="s">
        <v>109</v>
      </c>
      <c r="AO74" s="135" t="s">
        <v>109</v>
      </c>
      <c r="AP74" s="135" t="s">
        <v>109</v>
      </c>
      <c r="AQ74" s="135" t="s">
        <v>109</v>
      </c>
      <c r="AR74" s="135" t="s">
        <v>109</v>
      </c>
      <c r="AS74" s="135" t="s">
        <v>109</v>
      </c>
      <c r="AT74" s="158">
        <v>1.159</v>
      </c>
      <c r="AU74" s="158">
        <v>1.159</v>
      </c>
      <c r="AV74" s="135" t="s">
        <v>109</v>
      </c>
      <c r="AW74" s="135" t="s">
        <v>109</v>
      </c>
      <c r="AX74" s="135" t="s">
        <v>109</v>
      </c>
      <c r="AY74" s="135" t="s">
        <v>109</v>
      </c>
    </row>
  </sheetData>
  <mergeCells count="45">
    <mergeCell ref="AR17:AS17"/>
    <mergeCell ref="AT17:AU17"/>
    <mergeCell ref="AV17:AW17"/>
    <mergeCell ref="AX17:AY17"/>
    <mergeCell ref="AH17:AI17"/>
    <mergeCell ref="AJ17:AK17"/>
    <mergeCell ref="AL17:AM17"/>
    <mergeCell ref="AN17:AO17"/>
    <mergeCell ref="AP17:AQ17"/>
    <mergeCell ref="X17:Y17"/>
    <mergeCell ref="Z17:AA17"/>
    <mergeCell ref="AB17:AC17"/>
    <mergeCell ref="AD17:AE17"/>
    <mergeCell ref="AF17:AG17"/>
    <mergeCell ref="N17:O17"/>
    <mergeCell ref="P17:Q17"/>
    <mergeCell ref="R17:S17"/>
    <mergeCell ref="T17:U17"/>
    <mergeCell ref="V17:W17"/>
    <mergeCell ref="A15:A18"/>
    <mergeCell ref="B15:B18"/>
    <mergeCell ref="C15:C18"/>
    <mergeCell ref="D15:AY15"/>
    <mergeCell ref="D16:S16"/>
    <mergeCell ref="T16:AC16"/>
    <mergeCell ref="AD16:AI16"/>
    <mergeCell ref="AJ16:AM16"/>
    <mergeCell ref="AN16:AS16"/>
    <mergeCell ref="AT16:AW16"/>
    <mergeCell ref="AX16:AY16"/>
    <mergeCell ref="D17:E17"/>
    <mergeCell ref="F17:G17"/>
    <mergeCell ref="H17:I17"/>
    <mergeCell ref="J17:K17"/>
    <mergeCell ref="L17:M17"/>
    <mergeCell ref="A8:AY8"/>
    <mergeCell ref="A10:AY10"/>
    <mergeCell ref="A12:AY12"/>
    <mergeCell ref="A13:AY13"/>
    <mergeCell ref="A14:AS14"/>
    <mergeCell ref="K2:L2"/>
    <mergeCell ref="M2:N2"/>
    <mergeCell ref="A4:AY4"/>
    <mergeCell ref="A5:AY5"/>
    <mergeCell ref="A7:AY7"/>
  </mergeCells>
  <pageMargins left="0.69999999999999996" right="0.69999999999999996" top="0.75" bottom="0.75" header="0.29999999999999999" footer="0.29999999999999999"/>
  <pageSetup paperSize="9" scale="90" orientation="portrait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2"/>
  <sheetViews>
    <sheetView topLeftCell="I4" zoomScale="55" workbookViewId="0">
      <selection activeCell="AG26" sqref="AG26"/>
    </sheetView>
  </sheetViews>
  <sheetFormatPr defaultRowHeight="15.75" customHeight="1"/>
  <cols>
    <col customWidth="1" min="1" max="1" style="1" width="9"/>
    <col customWidth="1" min="2" max="2" style="1" width="46.25"/>
    <col customWidth="1" min="3" max="3" style="1" width="20.5"/>
    <col customWidth="1" min="4" max="46" style="1" width="9"/>
    <col bestFit="1" customWidth="1" min="47" max="48" style="1" width="10.125"/>
    <col bestFit="1" customWidth="1" min="49" max="49" style="1" width="13.5"/>
    <col customWidth="1" min="50" max="257" style="1" width="9"/>
  </cols>
  <sheetData>
    <row r="1">
      <c r="A1" s="159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159"/>
      <c r="AX1" s="159"/>
      <c r="AY1" s="114" t="s">
        <v>310</v>
      </c>
    </row>
    <row r="2">
      <c r="A2" s="159"/>
      <c r="B2" s="159"/>
      <c r="C2" s="159"/>
      <c r="D2" s="159"/>
      <c r="E2" s="159"/>
      <c r="F2" s="159"/>
      <c r="G2" s="159"/>
      <c r="H2" s="159"/>
      <c r="I2" s="159"/>
      <c r="J2" s="160"/>
      <c r="K2" s="938"/>
      <c r="L2" s="938"/>
      <c r="M2" s="938"/>
      <c r="N2" s="938"/>
      <c r="O2" s="160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14" t="s">
        <v>1</v>
      </c>
    </row>
    <row r="3">
      <c r="A3" s="159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59"/>
      <c r="AH3" s="159"/>
      <c r="AI3" s="159"/>
      <c r="AJ3" s="159"/>
      <c r="AK3" s="159"/>
      <c r="AL3" s="159"/>
      <c r="AM3" s="159"/>
      <c r="AN3" s="159"/>
      <c r="AO3" s="159"/>
      <c r="AP3" s="159"/>
      <c r="AQ3" s="159"/>
      <c r="AR3" s="159"/>
      <c r="AS3" s="159"/>
      <c r="AT3" s="159"/>
      <c r="AU3" s="159"/>
      <c r="AV3" s="159"/>
      <c r="AW3" s="161" t="s">
        <v>406</v>
      </c>
      <c r="AX3" s="159"/>
      <c r="AY3" s="114" t="s">
        <v>313</v>
      </c>
      <c r="AZ3" s="1" t="s">
        <v>314</v>
      </c>
    </row>
    <row r="4" ht="18.75">
      <c r="A4" s="939" t="s">
        <v>315</v>
      </c>
      <c r="B4" s="939"/>
      <c r="C4" s="939"/>
      <c r="D4" s="939"/>
      <c r="E4" s="939"/>
      <c r="F4" s="939"/>
      <c r="G4" s="939"/>
      <c r="H4" s="939"/>
      <c r="I4" s="939"/>
      <c r="J4" s="939"/>
      <c r="K4" s="939"/>
      <c r="L4" s="939"/>
      <c r="M4" s="939"/>
      <c r="N4" s="939"/>
      <c r="O4" s="939"/>
      <c r="P4" s="939"/>
      <c r="Q4" s="939"/>
      <c r="R4" s="939"/>
      <c r="S4" s="939"/>
      <c r="T4" s="939"/>
      <c r="U4" s="939"/>
      <c r="V4" s="939"/>
      <c r="W4" s="939"/>
      <c r="X4" s="939"/>
      <c r="Y4" s="939"/>
      <c r="Z4" s="939"/>
      <c r="AA4" s="939"/>
      <c r="AB4" s="939"/>
      <c r="AC4" s="939"/>
      <c r="AD4" s="939"/>
      <c r="AE4" s="939"/>
      <c r="AF4" s="939"/>
      <c r="AG4" s="939"/>
      <c r="AH4" s="939"/>
      <c r="AI4" s="939"/>
      <c r="AJ4" s="939"/>
      <c r="AK4" s="939"/>
      <c r="AL4" s="939"/>
      <c r="AM4" s="939"/>
      <c r="AN4" s="939"/>
      <c r="AO4" s="939"/>
      <c r="AP4" s="939"/>
      <c r="AQ4" s="939"/>
      <c r="AR4" s="939"/>
      <c r="AS4" s="939"/>
      <c r="AT4" s="939"/>
      <c r="AU4" s="939"/>
      <c r="AV4" s="939"/>
      <c r="AW4" s="939"/>
      <c r="AX4" s="939"/>
      <c r="AY4" s="939"/>
    </row>
    <row r="5" ht="18.75">
      <c r="A5" s="940" t="s">
        <v>407</v>
      </c>
      <c r="B5" s="940"/>
      <c r="C5" s="940"/>
      <c r="D5" s="940"/>
      <c r="E5" s="940"/>
      <c r="F5" s="940"/>
      <c r="G5" s="940"/>
      <c r="H5" s="940"/>
      <c r="I5" s="940"/>
      <c r="J5" s="940"/>
      <c r="K5" s="940"/>
      <c r="L5" s="940"/>
      <c r="M5" s="940"/>
      <c r="N5" s="940"/>
      <c r="O5" s="940"/>
      <c r="P5" s="940"/>
      <c r="Q5" s="940"/>
      <c r="R5" s="940"/>
      <c r="S5" s="940"/>
      <c r="T5" s="940"/>
      <c r="U5" s="940"/>
      <c r="V5" s="940"/>
      <c r="W5" s="940"/>
      <c r="X5" s="940"/>
      <c r="Y5" s="940"/>
      <c r="Z5" s="940"/>
      <c r="AA5" s="940"/>
      <c r="AB5" s="940"/>
      <c r="AC5" s="940"/>
      <c r="AD5" s="940"/>
      <c r="AE5" s="940"/>
      <c r="AF5" s="940"/>
      <c r="AG5" s="940"/>
      <c r="AH5" s="940"/>
      <c r="AI5" s="940"/>
      <c r="AJ5" s="940"/>
      <c r="AK5" s="940"/>
      <c r="AL5" s="940"/>
      <c r="AM5" s="940"/>
      <c r="AN5" s="940"/>
      <c r="AO5" s="940"/>
      <c r="AP5" s="940"/>
      <c r="AQ5" s="940"/>
      <c r="AR5" s="940"/>
      <c r="AS5" s="940"/>
      <c r="AT5" s="940"/>
      <c r="AU5" s="940"/>
      <c r="AV5" s="940"/>
      <c r="AW5" s="940"/>
      <c r="AX5" s="940"/>
      <c r="AY5" s="940"/>
    </row>
    <row r="6">
      <c r="A6" s="159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59"/>
      <c r="AH6" s="159"/>
      <c r="AI6" s="159"/>
      <c r="AJ6" s="159"/>
      <c r="AK6" s="159"/>
      <c r="AL6" s="159"/>
      <c r="AM6" s="159"/>
      <c r="AN6" s="159"/>
      <c r="AO6" s="159"/>
      <c r="AP6" s="159"/>
      <c r="AQ6" s="159"/>
      <c r="AR6" s="159"/>
      <c r="AS6" s="159"/>
      <c r="AT6" s="159"/>
      <c r="AU6" s="159"/>
      <c r="AV6" s="159"/>
      <c r="AW6" s="159"/>
      <c r="AX6" s="159"/>
      <c r="AY6" s="159"/>
    </row>
    <row r="7" ht="18.75">
      <c r="A7" s="902" t="str">
        <f>'Приложение 3-2021'!A7:AY7</f>
        <v xml:space="preserve">Инвестиционная программа   Общества с ограниченной ответственностью «Новосибирская городская сетевая компания» на 2021 - 2025гг.</v>
      </c>
      <c r="B7" s="902"/>
      <c r="C7" s="902"/>
      <c r="D7" s="902"/>
      <c r="E7" s="902"/>
      <c r="F7" s="902"/>
      <c r="G7" s="902"/>
      <c r="H7" s="902"/>
      <c r="I7" s="902"/>
      <c r="J7" s="902"/>
      <c r="K7" s="902"/>
      <c r="L7" s="902"/>
      <c r="M7" s="902"/>
      <c r="N7" s="902"/>
      <c r="O7" s="902"/>
      <c r="P7" s="902"/>
      <c r="Q7" s="902"/>
      <c r="R7" s="902"/>
      <c r="S7" s="902"/>
      <c r="T7" s="902"/>
      <c r="U7" s="902"/>
      <c r="V7" s="902"/>
      <c r="W7" s="902"/>
      <c r="X7" s="902"/>
      <c r="Y7" s="902"/>
      <c r="Z7" s="902"/>
      <c r="AA7" s="902"/>
      <c r="AB7" s="902"/>
      <c r="AC7" s="902"/>
      <c r="AD7" s="902"/>
      <c r="AE7" s="902"/>
      <c r="AF7" s="902"/>
      <c r="AG7" s="902"/>
      <c r="AH7" s="902"/>
      <c r="AI7" s="902"/>
      <c r="AJ7" s="902"/>
      <c r="AK7" s="902"/>
      <c r="AL7" s="902"/>
      <c r="AM7" s="902"/>
      <c r="AN7" s="902"/>
      <c r="AO7" s="902"/>
      <c r="AP7" s="902"/>
      <c r="AQ7" s="902"/>
      <c r="AR7" s="902"/>
      <c r="AS7" s="902"/>
      <c r="AT7" s="902"/>
      <c r="AU7" s="902"/>
      <c r="AV7" s="902"/>
      <c r="AW7" s="902"/>
      <c r="AX7" s="902"/>
      <c r="AY7" s="902"/>
    </row>
    <row r="8">
      <c r="A8" s="903" t="s">
        <v>4</v>
      </c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3"/>
      <c r="O8" s="903"/>
      <c r="P8" s="903"/>
      <c r="Q8" s="903"/>
      <c r="R8" s="903"/>
      <c r="S8" s="903"/>
      <c r="T8" s="903"/>
      <c r="U8" s="903"/>
      <c r="V8" s="903"/>
      <c r="W8" s="903"/>
      <c r="X8" s="903"/>
      <c r="Y8" s="903"/>
      <c r="Z8" s="903"/>
      <c r="AA8" s="903"/>
      <c r="AB8" s="903"/>
      <c r="AC8" s="903"/>
      <c r="AD8" s="903"/>
      <c r="AE8" s="903"/>
      <c r="AF8" s="903"/>
      <c r="AG8" s="903"/>
      <c r="AH8" s="903"/>
      <c r="AI8" s="903"/>
      <c r="AJ8" s="903"/>
      <c r="AK8" s="903"/>
      <c r="AL8" s="903"/>
      <c r="AM8" s="903"/>
      <c r="AN8" s="903"/>
      <c r="AO8" s="903"/>
      <c r="AP8" s="903"/>
      <c r="AQ8" s="903"/>
      <c r="AR8" s="903"/>
      <c r="AS8" s="903"/>
      <c r="AT8" s="903"/>
      <c r="AU8" s="903"/>
      <c r="AV8" s="903"/>
      <c r="AW8" s="903"/>
      <c r="AX8" s="903"/>
      <c r="AY8" s="903"/>
    </row>
    <row r="9">
      <c r="A9" s="159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159"/>
      <c r="AQ9" s="159"/>
      <c r="AR9" s="159"/>
      <c r="AS9" s="159"/>
      <c r="AT9" s="159"/>
      <c r="AU9" s="159"/>
      <c r="AV9" s="159"/>
      <c r="AW9" s="159"/>
      <c r="AX9" s="159"/>
      <c r="AY9" s="159"/>
    </row>
    <row r="10" ht="18.75">
      <c r="A10" s="902" t="str">
        <f>'Приложение 3-2021'!A10:AY10</f>
        <v xml:space="preserve">Год раскрытия информации: 2024 год</v>
      </c>
      <c r="B10" s="902"/>
      <c r="C10" s="902"/>
      <c r="D10" s="902"/>
      <c r="E10" s="902"/>
      <c r="F10" s="902"/>
      <c r="G10" s="902"/>
      <c r="H10" s="902"/>
      <c r="I10" s="902"/>
      <c r="J10" s="902"/>
      <c r="K10" s="902"/>
      <c r="L10" s="902"/>
      <c r="M10" s="902"/>
      <c r="N10" s="902"/>
      <c r="O10" s="902"/>
      <c r="P10" s="902"/>
      <c r="Q10" s="902"/>
      <c r="R10" s="902"/>
      <c r="S10" s="902"/>
      <c r="T10" s="902"/>
      <c r="U10" s="902"/>
      <c r="V10" s="902"/>
      <c r="W10" s="902"/>
      <c r="X10" s="902"/>
      <c r="Y10" s="902"/>
      <c r="Z10" s="902"/>
      <c r="AA10" s="902"/>
      <c r="AB10" s="902"/>
      <c r="AC10" s="902"/>
      <c r="AD10" s="902"/>
      <c r="AE10" s="902"/>
      <c r="AF10" s="902"/>
      <c r="AG10" s="902"/>
      <c r="AH10" s="902"/>
      <c r="AI10" s="902"/>
      <c r="AJ10" s="902"/>
      <c r="AK10" s="902"/>
      <c r="AL10" s="902"/>
      <c r="AM10" s="902"/>
      <c r="AN10" s="902"/>
      <c r="AO10" s="902"/>
      <c r="AP10" s="902"/>
      <c r="AQ10" s="902"/>
      <c r="AR10" s="902"/>
      <c r="AS10" s="902"/>
      <c r="AT10" s="902"/>
      <c r="AU10" s="902"/>
      <c r="AV10" s="902"/>
      <c r="AW10" s="902"/>
      <c r="AX10" s="902"/>
      <c r="AY10" s="902"/>
    </row>
    <row r="11" ht="18.7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159"/>
      <c r="AU11" s="159"/>
      <c r="AV11" s="164"/>
      <c r="AW11" s="164"/>
      <c r="AX11" s="159"/>
      <c r="AY11" s="159"/>
    </row>
    <row r="12" ht="18.75">
      <c r="A12" s="905" t="str">
        <f>'Приложение 3-2021'!A12:AY12</f>
        <v xml:space="preserve">Утвержденные плановые значения показателей приведены в соответствии с  Приказом Министерства жилищно-коммунального хозяйства и энергетики Новосибирской области от 20.10.2023 года № 170-НПА</v>
      </c>
      <c r="B12" s="905"/>
      <c r="C12" s="905"/>
      <c r="D12" s="905"/>
      <c r="E12" s="905"/>
      <c r="F12" s="905"/>
      <c r="G12" s="905"/>
      <c r="H12" s="905"/>
      <c r="I12" s="905"/>
      <c r="J12" s="905"/>
      <c r="K12" s="905"/>
      <c r="L12" s="905"/>
      <c r="M12" s="905"/>
      <c r="N12" s="905"/>
      <c r="O12" s="905"/>
      <c r="P12" s="905"/>
      <c r="Q12" s="905"/>
      <c r="R12" s="905"/>
      <c r="S12" s="905"/>
      <c r="T12" s="905"/>
      <c r="U12" s="905"/>
      <c r="V12" s="905"/>
      <c r="W12" s="905"/>
      <c r="X12" s="905"/>
      <c r="Y12" s="905"/>
      <c r="Z12" s="905"/>
      <c r="AA12" s="905"/>
      <c r="AB12" s="905"/>
      <c r="AC12" s="905"/>
      <c r="AD12" s="905"/>
      <c r="AE12" s="905"/>
      <c r="AF12" s="905"/>
      <c r="AG12" s="905"/>
      <c r="AH12" s="905"/>
      <c r="AI12" s="905"/>
      <c r="AJ12" s="905"/>
      <c r="AK12" s="905"/>
      <c r="AL12" s="905"/>
      <c r="AM12" s="905"/>
      <c r="AN12" s="905"/>
      <c r="AO12" s="905"/>
      <c r="AP12" s="905"/>
      <c r="AQ12" s="905"/>
      <c r="AR12" s="905"/>
      <c r="AS12" s="905"/>
      <c r="AT12" s="905"/>
      <c r="AU12" s="905"/>
      <c r="AV12" s="905"/>
      <c r="AW12" s="905"/>
      <c r="AX12" s="905"/>
      <c r="AY12" s="905"/>
    </row>
    <row r="13">
      <c r="A13" s="904" t="s">
        <v>320</v>
      </c>
      <c r="B13" s="904"/>
      <c r="C13" s="904"/>
      <c r="D13" s="904"/>
      <c r="E13" s="904"/>
      <c r="F13" s="904"/>
      <c r="G13" s="904"/>
      <c r="H13" s="904"/>
      <c r="I13" s="904"/>
      <c r="J13" s="904"/>
      <c r="K13" s="904"/>
      <c r="L13" s="904"/>
      <c r="M13" s="904"/>
      <c r="N13" s="904"/>
      <c r="O13" s="904"/>
      <c r="P13" s="904"/>
      <c r="Q13" s="904"/>
      <c r="R13" s="904"/>
      <c r="S13" s="904"/>
      <c r="T13" s="904"/>
      <c r="U13" s="904"/>
      <c r="V13" s="904"/>
      <c r="W13" s="904"/>
      <c r="X13" s="904"/>
      <c r="Y13" s="904"/>
      <c r="Z13" s="904"/>
      <c r="AA13" s="904"/>
      <c r="AB13" s="904"/>
      <c r="AC13" s="904"/>
      <c r="AD13" s="904"/>
      <c r="AE13" s="904"/>
      <c r="AF13" s="904"/>
      <c r="AG13" s="904"/>
      <c r="AH13" s="904"/>
      <c r="AI13" s="904"/>
      <c r="AJ13" s="904"/>
      <c r="AK13" s="904"/>
      <c r="AL13" s="904"/>
      <c r="AM13" s="904"/>
      <c r="AN13" s="904"/>
      <c r="AO13" s="904"/>
      <c r="AP13" s="904"/>
      <c r="AQ13" s="904"/>
      <c r="AR13" s="904"/>
      <c r="AS13" s="904"/>
      <c r="AT13" s="904"/>
      <c r="AU13" s="904"/>
      <c r="AV13" s="904"/>
      <c r="AW13" s="904"/>
      <c r="AX13" s="904"/>
      <c r="AY13" s="904"/>
    </row>
    <row r="14" ht="18.75">
      <c r="A14" s="905"/>
      <c r="B14" s="905"/>
      <c r="C14" s="905"/>
      <c r="D14" s="905"/>
      <c r="E14" s="905"/>
      <c r="F14" s="905"/>
      <c r="G14" s="905"/>
      <c r="H14" s="905"/>
      <c r="I14" s="905"/>
      <c r="J14" s="905"/>
      <c r="K14" s="905"/>
      <c r="L14" s="905"/>
      <c r="M14" s="905"/>
      <c r="N14" s="905"/>
      <c r="O14" s="905"/>
      <c r="P14" s="905"/>
      <c r="Q14" s="905"/>
      <c r="R14" s="905"/>
      <c r="S14" s="905"/>
      <c r="T14" s="905"/>
      <c r="U14" s="905"/>
      <c r="V14" s="905"/>
      <c r="W14" s="905"/>
      <c r="X14" s="905"/>
      <c r="Y14" s="905"/>
      <c r="Z14" s="905"/>
      <c r="AA14" s="905"/>
      <c r="AB14" s="905"/>
      <c r="AC14" s="905"/>
      <c r="AD14" s="905"/>
      <c r="AE14" s="905"/>
      <c r="AF14" s="905"/>
      <c r="AG14" s="905"/>
      <c r="AH14" s="905"/>
      <c r="AI14" s="905"/>
      <c r="AJ14" s="905"/>
      <c r="AK14" s="905"/>
      <c r="AL14" s="905"/>
      <c r="AM14" s="905"/>
      <c r="AN14" s="905"/>
      <c r="AO14" s="905"/>
      <c r="AP14" s="905"/>
      <c r="AQ14" s="905"/>
      <c r="AR14" s="905"/>
      <c r="AS14" s="905"/>
      <c r="AT14" s="13"/>
      <c r="AU14" s="13"/>
      <c r="AV14" s="13"/>
      <c r="AW14" s="13"/>
      <c r="AX14" s="13"/>
      <c r="AY14" s="13"/>
    </row>
    <row r="15">
      <c r="A15" s="941" t="s">
        <v>6</v>
      </c>
      <c r="B15" s="941" t="s">
        <v>7</v>
      </c>
      <c r="C15" s="941" t="s">
        <v>321</v>
      </c>
      <c r="D15" s="941" t="s">
        <v>322</v>
      </c>
      <c r="E15" s="941"/>
      <c r="F15" s="941"/>
      <c r="G15" s="941"/>
      <c r="H15" s="941"/>
      <c r="I15" s="941"/>
      <c r="J15" s="941"/>
      <c r="K15" s="941"/>
      <c r="L15" s="941"/>
      <c r="M15" s="941"/>
      <c r="N15" s="941"/>
      <c r="O15" s="941"/>
      <c r="P15" s="941"/>
      <c r="Q15" s="941"/>
      <c r="R15" s="941"/>
      <c r="S15" s="941"/>
      <c r="T15" s="941"/>
      <c r="U15" s="941"/>
      <c r="V15" s="941"/>
      <c r="W15" s="941"/>
      <c r="X15" s="941"/>
      <c r="Y15" s="941"/>
      <c r="Z15" s="941"/>
      <c r="AA15" s="941"/>
      <c r="AB15" s="941"/>
      <c r="AC15" s="941"/>
      <c r="AD15" s="941"/>
      <c r="AE15" s="941"/>
      <c r="AF15" s="941"/>
      <c r="AG15" s="941"/>
      <c r="AH15" s="941"/>
      <c r="AI15" s="941"/>
      <c r="AJ15" s="941"/>
      <c r="AK15" s="941"/>
      <c r="AL15" s="941"/>
      <c r="AM15" s="941"/>
      <c r="AN15" s="941"/>
      <c r="AO15" s="941"/>
      <c r="AP15" s="941"/>
      <c r="AQ15" s="941"/>
      <c r="AR15" s="941"/>
      <c r="AS15" s="941"/>
      <c r="AT15" s="941"/>
      <c r="AU15" s="941"/>
      <c r="AV15" s="941"/>
      <c r="AW15" s="941"/>
      <c r="AX15" s="941"/>
      <c r="AY15" s="941"/>
    </row>
    <row r="16" ht="63.75" customHeight="1">
      <c r="A16" s="941"/>
      <c r="B16" s="941"/>
      <c r="C16" s="941"/>
      <c r="D16" s="941" t="s">
        <v>323</v>
      </c>
      <c r="E16" s="941"/>
      <c r="F16" s="941"/>
      <c r="G16" s="941"/>
      <c r="H16" s="941"/>
      <c r="I16" s="941"/>
      <c r="J16" s="941"/>
      <c r="K16" s="941"/>
      <c r="L16" s="941"/>
      <c r="M16" s="941"/>
      <c r="N16" s="941"/>
      <c r="O16" s="941"/>
      <c r="P16" s="941"/>
      <c r="Q16" s="941"/>
      <c r="R16" s="941"/>
      <c r="S16" s="941"/>
      <c r="T16" s="941" t="s">
        <v>324</v>
      </c>
      <c r="U16" s="941"/>
      <c r="V16" s="941"/>
      <c r="W16" s="941"/>
      <c r="X16" s="941"/>
      <c r="Y16" s="941"/>
      <c r="Z16" s="941"/>
      <c r="AA16" s="941"/>
      <c r="AB16" s="941"/>
      <c r="AC16" s="941"/>
      <c r="AD16" s="941" t="s">
        <v>325</v>
      </c>
      <c r="AE16" s="941"/>
      <c r="AF16" s="941"/>
      <c r="AG16" s="941"/>
      <c r="AH16" s="941"/>
      <c r="AI16" s="941"/>
      <c r="AJ16" s="941" t="s">
        <v>326</v>
      </c>
      <c r="AK16" s="941"/>
      <c r="AL16" s="941"/>
      <c r="AM16" s="941"/>
      <c r="AN16" s="941" t="s">
        <v>327</v>
      </c>
      <c r="AO16" s="941"/>
      <c r="AP16" s="941"/>
      <c r="AQ16" s="941"/>
      <c r="AR16" s="941"/>
      <c r="AS16" s="941"/>
      <c r="AT16" s="941" t="s">
        <v>328</v>
      </c>
      <c r="AU16" s="941"/>
      <c r="AV16" s="941"/>
      <c r="AW16" s="941"/>
      <c r="AX16" s="941" t="s">
        <v>329</v>
      </c>
      <c r="AY16" s="941"/>
    </row>
    <row r="17" ht="219" customHeight="1">
      <c r="A17" s="941"/>
      <c r="B17" s="941"/>
      <c r="C17" s="941"/>
      <c r="D17" s="942" t="s">
        <v>330</v>
      </c>
      <c r="E17" s="943"/>
      <c r="F17" s="942" t="s">
        <v>331</v>
      </c>
      <c r="G17" s="943"/>
      <c r="H17" s="942" t="s">
        <v>332</v>
      </c>
      <c r="I17" s="943"/>
      <c r="J17" s="942" t="s">
        <v>333</v>
      </c>
      <c r="K17" s="943"/>
      <c r="L17" s="942" t="s">
        <v>334</v>
      </c>
      <c r="M17" s="943"/>
      <c r="N17" s="942" t="s">
        <v>335</v>
      </c>
      <c r="O17" s="943"/>
      <c r="P17" s="942" t="s">
        <v>336</v>
      </c>
      <c r="Q17" s="943"/>
      <c r="R17" s="942" t="s">
        <v>337</v>
      </c>
      <c r="S17" s="943"/>
      <c r="T17" s="942" t="s">
        <v>338</v>
      </c>
      <c r="U17" s="943"/>
      <c r="V17" s="942" t="s">
        <v>339</v>
      </c>
      <c r="W17" s="943"/>
      <c r="X17" s="942" t="s">
        <v>340</v>
      </c>
      <c r="Y17" s="943"/>
      <c r="Z17" s="942" t="s">
        <v>341</v>
      </c>
      <c r="AA17" s="943"/>
      <c r="AB17" s="942" t="s">
        <v>342</v>
      </c>
      <c r="AC17" s="943"/>
      <c r="AD17" s="942" t="s">
        <v>343</v>
      </c>
      <c r="AE17" s="943"/>
      <c r="AF17" s="942" t="s">
        <v>344</v>
      </c>
      <c r="AG17" s="943"/>
      <c r="AH17" s="942" t="s">
        <v>345</v>
      </c>
      <c r="AI17" s="943"/>
      <c r="AJ17" s="942" t="s">
        <v>346</v>
      </c>
      <c r="AK17" s="943"/>
      <c r="AL17" s="942" t="s">
        <v>347</v>
      </c>
      <c r="AM17" s="943"/>
      <c r="AN17" s="942" t="s">
        <v>348</v>
      </c>
      <c r="AO17" s="943"/>
      <c r="AP17" s="942" t="s">
        <v>349</v>
      </c>
      <c r="AQ17" s="943"/>
      <c r="AR17" s="942" t="s">
        <v>350</v>
      </c>
      <c r="AS17" s="943"/>
      <c r="AT17" s="942" t="s">
        <v>351</v>
      </c>
      <c r="AU17" s="943"/>
      <c r="AV17" s="942" t="s">
        <v>352</v>
      </c>
      <c r="AW17" s="943"/>
      <c r="AX17" s="942" t="s">
        <v>408</v>
      </c>
      <c r="AY17" s="943"/>
    </row>
    <row r="18" ht="98.25" customHeight="1">
      <c r="A18" s="941"/>
      <c r="B18" s="941"/>
      <c r="C18" s="941"/>
      <c r="D18" s="165" t="s">
        <v>43</v>
      </c>
      <c r="E18" s="165" t="s">
        <v>267</v>
      </c>
      <c r="F18" s="165" t="s">
        <v>43</v>
      </c>
      <c r="G18" s="165" t="s">
        <v>267</v>
      </c>
      <c r="H18" s="165" t="s">
        <v>43</v>
      </c>
      <c r="I18" s="165" t="s">
        <v>267</v>
      </c>
      <c r="J18" s="165" t="s">
        <v>43</v>
      </c>
      <c r="K18" s="165" t="s">
        <v>267</v>
      </c>
      <c r="L18" s="165" t="s">
        <v>43</v>
      </c>
      <c r="M18" s="165" t="s">
        <v>267</v>
      </c>
      <c r="N18" s="165" t="s">
        <v>43</v>
      </c>
      <c r="O18" s="165" t="s">
        <v>267</v>
      </c>
      <c r="P18" s="165" t="s">
        <v>43</v>
      </c>
      <c r="Q18" s="165" t="s">
        <v>267</v>
      </c>
      <c r="R18" s="165" t="s">
        <v>43</v>
      </c>
      <c r="S18" s="165" t="s">
        <v>267</v>
      </c>
      <c r="T18" s="165" t="s">
        <v>43</v>
      </c>
      <c r="U18" s="165" t="s">
        <v>267</v>
      </c>
      <c r="V18" s="165" t="s">
        <v>43</v>
      </c>
      <c r="W18" s="165" t="s">
        <v>267</v>
      </c>
      <c r="X18" s="165" t="s">
        <v>43</v>
      </c>
      <c r="Y18" s="165" t="s">
        <v>267</v>
      </c>
      <c r="Z18" s="165" t="s">
        <v>43</v>
      </c>
      <c r="AA18" s="165" t="s">
        <v>267</v>
      </c>
      <c r="AB18" s="165" t="s">
        <v>43</v>
      </c>
      <c r="AC18" s="165" t="s">
        <v>267</v>
      </c>
      <c r="AD18" s="165" t="s">
        <v>43</v>
      </c>
      <c r="AE18" s="165" t="s">
        <v>267</v>
      </c>
      <c r="AF18" s="165" t="s">
        <v>43</v>
      </c>
      <c r="AG18" s="165" t="s">
        <v>267</v>
      </c>
      <c r="AH18" s="165" t="s">
        <v>43</v>
      </c>
      <c r="AI18" s="165" t="s">
        <v>267</v>
      </c>
      <c r="AJ18" s="165" t="s">
        <v>43</v>
      </c>
      <c r="AK18" s="165" t="s">
        <v>267</v>
      </c>
      <c r="AL18" s="165" t="s">
        <v>43</v>
      </c>
      <c r="AM18" s="165" t="s">
        <v>267</v>
      </c>
      <c r="AN18" s="165" t="s">
        <v>43</v>
      </c>
      <c r="AO18" s="165" t="s">
        <v>267</v>
      </c>
      <c r="AP18" s="165" t="s">
        <v>43</v>
      </c>
      <c r="AQ18" s="165" t="s">
        <v>267</v>
      </c>
      <c r="AR18" s="165" t="s">
        <v>43</v>
      </c>
      <c r="AS18" s="165" t="s">
        <v>267</v>
      </c>
      <c r="AT18" s="165" t="s">
        <v>43</v>
      </c>
      <c r="AU18" s="165" t="s">
        <v>267</v>
      </c>
      <c r="AV18" s="165" t="s">
        <v>43</v>
      </c>
      <c r="AW18" s="165" t="s">
        <v>267</v>
      </c>
      <c r="AX18" s="165" t="s">
        <v>43</v>
      </c>
      <c r="AY18" s="165" t="s">
        <v>267</v>
      </c>
    </row>
    <row r="19" ht="17.25" customHeight="1">
      <c r="A19" s="109">
        <v>1</v>
      </c>
      <c r="B19" s="166">
        <v>2</v>
      </c>
      <c r="C19" s="109">
        <v>3</v>
      </c>
      <c r="D19" s="167" t="s">
        <v>354</v>
      </c>
      <c r="E19" s="167" t="s">
        <v>355</v>
      </c>
      <c r="F19" s="167" t="s">
        <v>356</v>
      </c>
      <c r="G19" s="167" t="s">
        <v>357</v>
      </c>
      <c r="H19" s="167" t="s">
        <v>358</v>
      </c>
      <c r="I19" s="167" t="s">
        <v>359</v>
      </c>
      <c r="J19" s="167" t="s">
        <v>360</v>
      </c>
      <c r="K19" s="167" t="s">
        <v>361</v>
      </c>
      <c r="L19" s="167" t="s">
        <v>362</v>
      </c>
      <c r="M19" s="167" t="s">
        <v>363</v>
      </c>
      <c r="N19" s="167" t="s">
        <v>364</v>
      </c>
      <c r="O19" s="167" t="s">
        <v>365</v>
      </c>
      <c r="P19" s="167" t="s">
        <v>366</v>
      </c>
      <c r="Q19" s="167" t="s">
        <v>367</v>
      </c>
      <c r="R19" s="167" t="s">
        <v>368</v>
      </c>
      <c r="S19" s="167" t="s">
        <v>369</v>
      </c>
      <c r="T19" s="167" t="s">
        <v>370</v>
      </c>
      <c r="U19" s="167" t="s">
        <v>371</v>
      </c>
      <c r="V19" s="167" t="s">
        <v>372</v>
      </c>
      <c r="W19" s="167" t="s">
        <v>373</v>
      </c>
      <c r="X19" s="167" t="s">
        <v>374</v>
      </c>
      <c r="Y19" s="167" t="s">
        <v>375</v>
      </c>
      <c r="Z19" s="167" t="s">
        <v>376</v>
      </c>
      <c r="AA19" s="167" t="s">
        <v>377</v>
      </c>
      <c r="AB19" s="167" t="s">
        <v>378</v>
      </c>
      <c r="AC19" s="167" t="s">
        <v>379</v>
      </c>
      <c r="AD19" s="167" t="s">
        <v>380</v>
      </c>
      <c r="AE19" s="167" t="s">
        <v>381</v>
      </c>
      <c r="AF19" s="167" t="s">
        <v>382</v>
      </c>
      <c r="AG19" s="167" t="s">
        <v>383</v>
      </c>
      <c r="AH19" s="167" t="s">
        <v>384</v>
      </c>
      <c r="AI19" s="167" t="s">
        <v>385</v>
      </c>
      <c r="AJ19" s="167" t="s">
        <v>386</v>
      </c>
      <c r="AK19" s="167" t="s">
        <v>387</v>
      </c>
      <c r="AL19" s="167" t="s">
        <v>388</v>
      </c>
      <c r="AM19" s="167" t="s">
        <v>389</v>
      </c>
      <c r="AN19" s="167" t="s">
        <v>390</v>
      </c>
      <c r="AO19" s="167" t="s">
        <v>391</v>
      </c>
      <c r="AP19" s="167" t="s">
        <v>392</v>
      </c>
      <c r="AQ19" s="167" t="s">
        <v>393</v>
      </c>
      <c r="AR19" s="167" t="s">
        <v>394</v>
      </c>
      <c r="AS19" s="167" t="s">
        <v>395</v>
      </c>
      <c r="AT19" s="167" t="s">
        <v>396</v>
      </c>
      <c r="AU19" s="167" t="s">
        <v>397</v>
      </c>
      <c r="AV19" s="167" t="s">
        <v>398</v>
      </c>
      <c r="AW19" s="167" t="s">
        <v>399</v>
      </c>
      <c r="AX19" s="167" t="s">
        <v>400</v>
      </c>
      <c r="AY19" s="167" t="s">
        <v>401</v>
      </c>
    </row>
    <row r="20" s="25" customFormat="1" ht="31.5">
      <c r="A20" s="26" t="s">
        <v>106</v>
      </c>
      <c r="B20" s="27" t="s">
        <v>107</v>
      </c>
      <c r="C20" s="91" t="s">
        <v>108</v>
      </c>
      <c r="D20" s="168" t="s">
        <v>109</v>
      </c>
      <c r="E20" s="168" t="s">
        <v>109</v>
      </c>
      <c r="F20" s="168" t="s">
        <v>109</v>
      </c>
      <c r="G20" s="168" t="s">
        <v>109</v>
      </c>
      <c r="H20" s="168" t="s">
        <v>109</v>
      </c>
      <c r="I20" s="168" t="s">
        <v>109</v>
      </c>
      <c r="J20" s="168" t="s">
        <v>109</v>
      </c>
      <c r="K20" s="168" t="s">
        <v>109</v>
      </c>
      <c r="L20" s="168" t="s">
        <v>109</v>
      </c>
      <c r="M20" s="168" t="s">
        <v>109</v>
      </c>
      <c r="N20" s="168" t="s">
        <v>109</v>
      </c>
      <c r="O20" s="168" t="s">
        <v>109</v>
      </c>
      <c r="P20" s="168" t="s">
        <v>109</v>
      </c>
      <c r="Q20" s="168" t="s">
        <v>109</v>
      </c>
      <c r="R20" s="168" t="s">
        <v>109</v>
      </c>
      <c r="S20" s="168" t="s">
        <v>109</v>
      </c>
      <c r="T20" s="168">
        <f>T22</f>
        <v>0.40000000000000002</v>
      </c>
      <c r="U20" s="168">
        <f>U22</f>
        <v>0.40000000000000002</v>
      </c>
      <c r="V20" s="168" t="s">
        <v>109</v>
      </c>
      <c r="W20" s="168" t="s">
        <v>109</v>
      </c>
      <c r="X20" s="168">
        <f>X22</f>
        <v>1</v>
      </c>
      <c r="Y20" s="168">
        <f>Y22</f>
        <v>1</v>
      </c>
      <c r="Z20" s="168" t="s">
        <v>109</v>
      </c>
      <c r="AA20" s="168" t="s">
        <v>109</v>
      </c>
      <c r="AB20" s="168" t="s">
        <v>109</v>
      </c>
      <c r="AC20" s="168" t="s">
        <v>109</v>
      </c>
      <c r="AD20" s="168" t="s">
        <v>109</v>
      </c>
      <c r="AE20" s="168" t="s">
        <v>109</v>
      </c>
      <c r="AF20" s="168" t="s">
        <v>109</v>
      </c>
      <c r="AG20" s="168" t="s">
        <v>109</v>
      </c>
      <c r="AH20" s="168" t="s">
        <v>109</v>
      </c>
      <c r="AI20" s="168" t="s">
        <v>109</v>
      </c>
      <c r="AJ20" s="168" t="s">
        <v>109</v>
      </c>
      <c r="AK20" s="168" t="s">
        <v>109</v>
      </c>
      <c r="AL20" s="168" t="s">
        <v>109</v>
      </c>
      <c r="AM20" s="168" t="s">
        <v>109</v>
      </c>
      <c r="AN20" s="168" t="s">
        <v>109</v>
      </c>
      <c r="AO20" s="168" t="s">
        <v>109</v>
      </c>
      <c r="AP20" s="168" t="s">
        <v>109</v>
      </c>
      <c r="AQ20" s="168" t="s">
        <v>109</v>
      </c>
      <c r="AR20" s="168" t="s">
        <v>109</v>
      </c>
      <c r="AS20" s="168" t="s">
        <v>109</v>
      </c>
      <c r="AT20" s="168" t="s">
        <v>109</v>
      </c>
      <c r="AU20" s="169" t="str">
        <f>AU26</f>
        <v>н/д</v>
      </c>
      <c r="AV20" s="169">
        <f>AV22</f>
        <v>2.6757077519999997</v>
      </c>
      <c r="AW20" s="169">
        <f>AW22</f>
        <v>2.6757077519999997</v>
      </c>
      <c r="AX20" s="168" t="s">
        <v>109</v>
      </c>
      <c r="AY20" s="168" t="s">
        <v>109</v>
      </c>
    </row>
    <row r="21" ht="39.75" hidden="1" customHeight="1">
      <c r="A21" s="63" t="s">
        <v>110</v>
      </c>
      <c r="B21" s="72" t="s">
        <v>111</v>
      </c>
      <c r="C21" s="170" t="s">
        <v>108</v>
      </c>
      <c r="D21" s="171" t="s">
        <v>279</v>
      </c>
      <c r="E21" s="171" t="s">
        <v>279</v>
      </c>
      <c r="F21" s="171" t="s">
        <v>279</v>
      </c>
      <c r="G21" s="171" t="s">
        <v>279</v>
      </c>
      <c r="H21" s="171" t="s">
        <v>279</v>
      </c>
      <c r="I21" s="171" t="s">
        <v>279</v>
      </c>
      <c r="J21" s="171" t="s">
        <v>279</v>
      </c>
      <c r="K21" s="171" t="s">
        <v>279</v>
      </c>
      <c r="L21" s="171" t="s">
        <v>279</v>
      </c>
      <c r="M21" s="171" t="s">
        <v>279</v>
      </c>
      <c r="N21" s="171" t="s">
        <v>279</v>
      </c>
      <c r="O21" s="171" t="s">
        <v>279</v>
      </c>
      <c r="P21" s="171" t="s">
        <v>279</v>
      </c>
      <c r="Q21" s="171" t="s">
        <v>279</v>
      </c>
      <c r="R21" s="171" t="s">
        <v>279</v>
      </c>
      <c r="S21" s="171" t="s">
        <v>279</v>
      </c>
      <c r="T21" s="171" t="s">
        <v>279</v>
      </c>
      <c r="U21" s="172" t="s">
        <v>109</v>
      </c>
      <c r="V21" s="172" t="s">
        <v>109</v>
      </c>
      <c r="W21" s="172" t="s">
        <v>109</v>
      </c>
      <c r="X21" s="171" t="s">
        <v>279</v>
      </c>
      <c r="Y21" s="171" t="s">
        <v>279</v>
      </c>
      <c r="Z21" s="172" t="s">
        <v>109</v>
      </c>
      <c r="AA21" s="172" t="s">
        <v>109</v>
      </c>
      <c r="AB21" s="172" t="s">
        <v>109</v>
      </c>
      <c r="AC21" s="172" t="s">
        <v>109</v>
      </c>
      <c r="AD21" s="172" t="s">
        <v>109</v>
      </c>
      <c r="AE21" s="172" t="s">
        <v>109</v>
      </c>
      <c r="AF21" s="172" t="s">
        <v>109</v>
      </c>
      <c r="AG21" s="172" t="s">
        <v>109</v>
      </c>
      <c r="AH21" s="172" t="s">
        <v>109</v>
      </c>
      <c r="AI21" s="172" t="s">
        <v>109</v>
      </c>
      <c r="AJ21" s="172" t="s">
        <v>109</v>
      </c>
      <c r="AK21" s="172" t="s">
        <v>109</v>
      </c>
      <c r="AL21" s="172" t="s">
        <v>109</v>
      </c>
      <c r="AM21" s="172" t="s">
        <v>109</v>
      </c>
      <c r="AN21" s="171" t="s">
        <v>279</v>
      </c>
      <c r="AO21" s="171" t="s">
        <v>279</v>
      </c>
      <c r="AP21" s="171" t="s">
        <v>279</v>
      </c>
      <c r="AQ21" s="171" t="s">
        <v>279</v>
      </c>
      <c r="AR21" s="171" t="s">
        <v>279</v>
      </c>
      <c r="AS21" s="171" t="s">
        <v>279</v>
      </c>
      <c r="AT21" s="171" t="s">
        <v>279</v>
      </c>
      <c r="AU21" s="173" t="s">
        <v>279</v>
      </c>
      <c r="AV21" s="173" t="s">
        <v>279</v>
      </c>
      <c r="AW21" s="173" t="s">
        <v>279</v>
      </c>
      <c r="AX21" s="171" t="s">
        <v>279</v>
      </c>
      <c r="AY21" s="171" t="s">
        <v>279</v>
      </c>
    </row>
    <row r="22" ht="31.5">
      <c r="A22" s="39" t="s">
        <v>112</v>
      </c>
      <c r="B22" s="40" t="s">
        <v>113</v>
      </c>
      <c r="C22" s="94" t="s">
        <v>108</v>
      </c>
      <c r="D22" s="174" t="s">
        <v>109</v>
      </c>
      <c r="E22" s="174" t="s">
        <v>109</v>
      </c>
      <c r="F22" s="174" t="s">
        <v>109</v>
      </c>
      <c r="G22" s="174" t="s">
        <v>109</v>
      </c>
      <c r="H22" s="174" t="s">
        <v>109</v>
      </c>
      <c r="I22" s="174" t="s">
        <v>109</v>
      </c>
      <c r="J22" s="174" t="s">
        <v>109</v>
      </c>
      <c r="K22" s="174" t="s">
        <v>109</v>
      </c>
      <c r="L22" s="174" t="s">
        <v>109</v>
      </c>
      <c r="M22" s="174" t="s">
        <v>109</v>
      </c>
      <c r="N22" s="174" t="s">
        <v>109</v>
      </c>
      <c r="O22" s="174" t="s">
        <v>109</v>
      </c>
      <c r="P22" s="174" t="s">
        <v>109</v>
      </c>
      <c r="Q22" s="174" t="s">
        <v>109</v>
      </c>
      <c r="R22" s="174" t="s">
        <v>109</v>
      </c>
      <c r="S22" s="174" t="s">
        <v>109</v>
      </c>
      <c r="T22" s="174">
        <f>T27</f>
        <v>0.40000000000000002</v>
      </c>
      <c r="U22" s="174">
        <f>U27</f>
        <v>0.40000000000000002</v>
      </c>
      <c r="V22" s="174" t="s">
        <v>109</v>
      </c>
      <c r="W22" s="174" t="s">
        <v>109</v>
      </c>
      <c r="X22" s="174">
        <f>X27</f>
        <v>1</v>
      </c>
      <c r="Y22" s="174">
        <f>Y27</f>
        <v>1</v>
      </c>
      <c r="Z22" s="174" t="s">
        <v>109</v>
      </c>
      <c r="AA22" s="174" t="s">
        <v>109</v>
      </c>
      <c r="AB22" s="174" t="s">
        <v>109</v>
      </c>
      <c r="AC22" s="174" t="s">
        <v>109</v>
      </c>
      <c r="AD22" s="174" t="s">
        <v>109</v>
      </c>
      <c r="AE22" s="174" t="s">
        <v>109</v>
      </c>
      <c r="AF22" s="174" t="s">
        <v>109</v>
      </c>
      <c r="AG22" s="174" t="s">
        <v>109</v>
      </c>
      <c r="AH22" s="174" t="s">
        <v>109</v>
      </c>
      <c r="AI22" s="174" t="s">
        <v>109</v>
      </c>
      <c r="AJ22" s="174" t="s">
        <v>109</v>
      </c>
      <c r="AK22" s="174" t="s">
        <v>109</v>
      </c>
      <c r="AL22" s="174" t="s">
        <v>109</v>
      </c>
      <c r="AM22" s="174" t="s">
        <v>109</v>
      </c>
      <c r="AN22" s="174" t="s">
        <v>109</v>
      </c>
      <c r="AO22" s="174" t="s">
        <v>109</v>
      </c>
      <c r="AP22" s="174" t="s">
        <v>109</v>
      </c>
      <c r="AQ22" s="174" t="s">
        <v>109</v>
      </c>
      <c r="AR22" s="174" t="s">
        <v>109</v>
      </c>
      <c r="AS22" s="174" t="s">
        <v>109</v>
      </c>
      <c r="AT22" s="174" t="s">
        <v>109</v>
      </c>
      <c r="AU22" s="175" t="s">
        <v>109</v>
      </c>
      <c r="AV22" s="175">
        <f>AV27</f>
        <v>2.6757077519999997</v>
      </c>
      <c r="AW22" s="175">
        <f>AW27</f>
        <v>2.6757077519999997</v>
      </c>
      <c r="AX22" s="174" t="s">
        <v>109</v>
      </c>
      <c r="AY22" s="174" t="s">
        <v>109</v>
      </c>
    </row>
    <row r="23" ht="63" hidden="1">
      <c r="A23" s="39" t="s">
        <v>114</v>
      </c>
      <c r="B23" s="46" t="s">
        <v>115</v>
      </c>
      <c r="C23" s="94" t="s">
        <v>108</v>
      </c>
      <c r="D23" s="174" t="s">
        <v>109</v>
      </c>
      <c r="E23" s="174" t="s">
        <v>109</v>
      </c>
      <c r="F23" s="174" t="s">
        <v>109</v>
      </c>
      <c r="G23" s="174" t="s">
        <v>109</v>
      </c>
      <c r="H23" s="174" t="s">
        <v>109</v>
      </c>
      <c r="I23" s="174" t="s">
        <v>109</v>
      </c>
      <c r="J23" s="174" t="s">
        <v>109</v>
      </c>
      <c r="K23" s="174" t="s">
        <v>109</v>
      </c>
      <c r="L23" s="174" t="s">
        <v>109</v>
      </c>
      <c r="M23" s="174" t="s">
        <v>109</v>
      </c>
      <c r="N23" s="174" t="s">
        <v>109</v>
      </c>
      <c r="O23" s="174" t="s">
        <v>109</v>
      </c>
      <c r="P23" s="174" t="s">
        <v>109</v>
      </c>
      <c r="Q23" s="174" t="s">
        <v>109</v>
      </c>
      <c r="R23" s="174" t="s">
        <v>109</v>
      </c>
      <c r="S23" s="174" t="s">
        <v>109</v>
      </c>
      <c r="T23" s="174" t="s">
        <v>279</v>
      </c>
      <c r="U23" s="174" t="s">
        <v>279</v>
      </c>
      <c r="V23" s="174" t="s">
        <v>109</v>
      </c>
      <c r="W23" s="174" t="s">
        <v>109</v>
      </c>
      <c r="X23" s="174" t="s">
        <v>279</v>
      </c>
      <c r="Y23" s="174" t="s">
        <v>279</v>
      </c>
      <c r="Z23" s="174" t="s">
        <v>109</v>
      </c>
      <c r="AA23" s="174" t="s">
        <v>109</v>
      </c>
      <c r="AB23" s="174" t="s">
        <v>109</v>
      </c>
      <c r="AC23" s="174" t="s">
        <v>109</v>
      </c>
      <c r="AD23" s="174" t="s">
        <v>109</v>
      </c>
      <c r="AE23" s="174" t="s">
        <v>109</v>
      </c>
      <c r="AF23" s="174" t="s">
        <v>109</v>
      </c>
      <c r="AG23" s="174" t="s">
        <v>109</v>
      </c>
      <c r="AH23" s="174" t="s">
        <v>109</v>
      </c>
      <c r="AI23" s="174" t="s">
        <v>109</v>
      </c>
      <c r="AJ23" s="174" t="s">
        <v>109</v>
      </c>
      <c r="AK23" s="174" t="s">
        <v>109</v>
      </c>
      <c r="AL23" s="174" t="s">
        <v>109</v>
      </c>
      <c r="AM23" s="174" t="s">
        <v>109</v>
      </c>
      <c r="AN23" s="174" t="s">
        <v>279</v>
      </c>
      <c r="AO23" s="174" t="s">
        <v>279</v>
      </c>
      <c r="AP23" s="174" t="s">
        <v>279</v>
      </c>
      <c r="AQ23" s="174" t="s">
        <v>279</v>
      </c>
      <c r="AR23" s="174" t="s">
        <v>279</v>
      </c>
      <c r="AS23" s="174" t="s">
        <v>279</v>
      </c>
      <c r="AT23" s="174" t="s">
        <v>279</v>
      </c>
      <c r="AU23" s="175" t="s">
        <v>279</v>
      </c>
      <c r="AV23" s="175" t="s">
        <v>279</v>
      </c>
      <c r="AW23" s="175" t="s">
        <v>279</v>
      </c>
      <c r="AX23" s="174" t="s">
        <v>279</v>
      </c>
      <c r="AY23" s="174" t="s">
        <v>279</v>
      </c>
    </row>
    <row r="24" ht="31.5" hidden="1">
      <c r="A24" s="39" t="s">
        <v>116</v>
      </c>
      <c r="B24" s="40" t="s">
        <v>117</v>
      </c>
      <c r="C24" s="94" t="s">
        <v>108</v>
      </c>
      <c r="D24" s="174" t="s">
        <v>109</v>
      </c>
      <c r="E24" s="174" t="s">
        <v>109</v>
      </c>
      <c r="F24" s="174" t="s">
        <v>109</v>
      </c>
      <c r="G24" s="174" t="s">
        <v>109</v>
      </c>
      <c r="H24" s="174" t="s">
        <v>109</v>
      </c>
      <c r="I24" s="174" t="s">
        <v>109</v>
      </c>
      <c r="J24" s="174" t="s">
        <v>109</v>
      </c>
      <c r="K24" s="174" t="s">
        <v>109</v>
      </c>
      <c r="L24" s="174" t="s">
        <v>109</v>
      </c>
      <c r="M24" s="174" t="s">
        <v>109</v>
      </c>
      <c r="N24" s="174" t="s">
        <v>109</v>
      </c>
      <c r="O24" s="174" t="s">
        <v>109</v>
      </c>
      <c r="P24" s="174" t="s">
        <v>109</v>
      </c>
      <c r="Q24" s="174" t="s">
        <v>109</v>
      </c>
      <c r="R24" s="174" t="s">
        <v>109</v>
      </c>
      <c r="S24" s="174" t="s">
        <v>109</v>
      </c>
      <c r="T24" s="174" t="s">
        <v>279</v>
      </c>
      <c r="U24" s="174" t="s">
        <v>279</v>
      </c>
      <c r="V24" s="174" t="s">
        <v>109</v>
      </c>
      <c r="W24" s="174" t="s">
        <v>109</v>
      </c>
      <c r="X24" s="174" t="s">
        <v>279</v>
      </c>
      <c r="Y24" s="174" t="s">
        <v>279</v>
      </c>
      <c r="Z24" s="174" t="s">
        <v>109</v>
      </c>
      <c r="AA24" s="174" t="s">
        <v>109</v>
      </c>
      <c r="AB24" s="174" t="s">
        <v>109</v>
      </c>
      <c r="AC24" s="174" t="s">
        <v>109</v>
      </c>
      <c r="AD24" s="174" t="s">
        <v>109</v>
      </c>
      <c r="AE24" s="174" t="s">
        <v>109</v>
      </c>
      <c r="AF24" s="174" t="s">
        <v>109</v>
      </c>
      <c r="AG24" s="174" t="s">
        <v>109</v>
      </c>
      <c r="AH24" s="174" t="s">
        <v>109</v>
      </c>
      <c r="AI24" s="174" t="s">
        <v>109</v>
      </c>
      <c r="AJ24" s="174" t="s">
        <v>109</v>
      </c>
      <c r="AK24" s="174" t="s">
        <v>109</v>
      </c>
      <c r="AL24" s="174" t="s">
        <v>109</v>
      </c>
      <c r="AM24" s="174" t="s">
        <v>109</v>
      </c>
      <c r="AN24" s="174" t="s">
        <v>279</v>
      </c>
      <c r="AO24" s="174" t="s">
        <v>279</v>
      </c>
      <c r="AP24" s="174" t="s">
        <v>279</v>
      </c>
      <c r="AQ24" s="174" t="s">
        <v>279</v>
      </c>
      <c r="AR24" s="174" t="s">
        <v>279</v>
      </c>
      <c r="AS24" s="174" t="s">
        <v>279</v>
      </c>
      <c r="AT24" s="174" t="s">
        <v>279</v>
      </c>
      <c r="AU24" s="175" t="s">
        <v>279</v>
      </c>
      <c r="AV24" s="175" t="s">
        <v>279</v>
      </c>
      <c r="AW24" s="175" t="s">
        <v>279</v>
      </c>
      <c r="AX24" s="174" t="s">
        <v>279</v>
      </c>
      <c r="AY24" s="174" t="s">
        <v>279</v>
      </c>
    </row>
    <row r="25" ht="31.5" hidden="1">
      <c r="A25" s="39" t="s">
        <v>118</v>
      </c>
      <c r="B25" s="40" t="s">
        <v>119</v>
      </c>
      <c r="C25" s="94" t="s">
        <v>108</v>
      </c>
      <c r="D25" s="174" t="s">
        <v>109</v>
      </c>
      <c r="E25" s="174" t="s">
        <v>109</v>
      </c>
      <c r="F25" s="174" t="s">
        <v>109</v>
      </c>
      <c r="G25" s="174" t="s">
        <v>109</v>
      </c>
      <c r="H25" s="174" t="s">
        <v>109</v>
      </c>
      <c r="I25" s="174" t="s">
        <v>109</v>
      </c>
      <c r="J25" s="174" t="s">
        <v>109</v>
      </c>
      <c r="K25" s="174" t="s">
        <v>109</v>
      </c>
      <c r="L25" s="174" t="s">
        <v>109</v>
      </c>
      <c r="M25" s="174" t="s">
        <v>109</v>
      </c>
      <c r="N25" s="174" t="s">
        <v>109</v>
      </c>
      <c r="O25" s="174" t="s">
        <v>109</v>
      </c>
      <c r="P25" s="174" t="s">
        <v>109</v>
      </c>
      <c r="Q25" s="174" t="s">
        <v>109</v>
      </c>
      <c r="R25" s="174" t="s">
        <v>109</v>
      </c>
      <c r="S25" s="174" t="s">
        <v>109</v>
      </c>
      <c r="T25" s="174" t="s">
        <v>279</v>
      </c>
      <c r="U25" s="174" t="s">
        <v>279</v>
      </c>
      <c r="V25" s="174" t="s">
        <v>109</v>
      </c>
      <c r="W25" s="174" t="s">
        <v>109</v>
      </c>
      <c r="X25" s="174" t="s">
        <v>279</v>
      </c>
      <c r="Y25" s="174" t="s">
        <v>279</v>
      </c>
      <c r="Z25" s="174" t="s">
        <v>109</v>
      </c>
      <c r="AA25" s="174" t="s">
        <v>109</v>
      </c>
      <c r="AB25" s="174" t="s">
        <v>109</v>
      </c>
      <c r="AC25" s="174" t="s">
        <v>109</v>
      </c>
      <c r="AD25" s="174" t="s">
        <v>109</v>
      </c>
      <c r="AE25" s="174" t="s">
        <v>109</v>
      </c>
      <c r="AF25" s="174" t="s">
        <v>109</v>
      </c>
      <c r="AG25" s="174" t="s">
        <v>109</v>
      </c>
      <c r="AH25" s="174" t="s">
        <v>109</v>
      </c>
      <c r="AI25" s="174" t="s">
        <v>109</v>
      </c>
      <c r="AJ25" s="174" t="s">
        <v>109</v>
      </c>
      <c r="AK25" s="174" t="s">
        <v>109</v>
      </c>
      <c r="AL25" s="174" t="s">
        <v>109</v>
      </c>
      <c r="AM25" s="174" t="s">
        <v>109</v>
      </c>
      <c r="AN25" s="174" t="s">
        <v>279</v>
      </c>
      <c r="AO25" s="174" t="s">
        <v>279</v>
      </c>
      <c r="AP25" s="174" t="s">
        <v>279</v>
      </c>
      <c r="AQ25" s="174" t="s">
        <v>279</v>
      </c>
      <c r="AR25" s="174" t="s">
        <v>279</v>
      </c>
      <c r="AS25" s="174" t="s">
        <v>279</v>
      </c>
      <c r="AT25" s="174" t="s">
        <v>279</v>
      </c>
      <c r="AU25" s="175" t="s">
        <v>279</v>
      </c>
      <c r="AV25" s="175" t="s">
        <v>279</v>
      </c>
      <c r="AW25" s="175" t="s">
        <v>279</v>
      </c>
      <c r="AX25" s="174" t="s">
        <v>279</v>
      </c>
      <c r="AY25" s="174" t="s">
        <v>279</v>
      </c>
    </row>
    <row r="26" s="25" customFormat="1">
      <c r="A26" s="39" t="s">
        <v>120</v>
      </c>
      <c r="B26" s="46" t="s">
        <v>121</v>
      </c>
      <c r="C26" s="94" t="s">
        <v>108</v>
      </c>
      <c r="D26" s="174" t="s">
        <v>109</v>
      </c>
      <c r="E26" s="174" t="s">
        <v>109</v>
      </c>
      <c r="F26" s="174" t="s">
        <v>109</v>
      </c>
      <c r="G26" s="174" t="s">
        <v>109</v>
      </c>
      <c r="H26" s="174" t="s">
        <v>109</v>
      </c>
      <c r="I26" s="174" t="s">
        <v>109</v>
      </c>
      <c r="J26" s="174" t="s">
        <v>109</v>
      </c>
      <c r="K26" s="174" t="s">
        <v>109</v>
      </c>
      <c r="L26" s="174" t="s">
        <v>109</v>
      </c>
      <c r="M26" s="174" t="s">
        <v>109</v>
      </c>
      <c r="N26" s="174" t="s">
        <v>109</v>
      </c>
      <c r="O26" s="174" t="s">
        <v>109</v>
      </c>
      <c r="P26" s="174" t="s">
        <v>109</v>
      </c>
      <c r="Q26" s="174" t="s">
        <v>109</v>
      </c>
      <c r="R26" s="174" t="s">
        <v>109</v>
      </c>
      <c r="S26" s="174" t="s">
        <v>109</v>
      </c>
      <c r="T26" s="174" t="s">
        <v>109</v>
      </c>
      <c r="U26" s="174" t="s">
        <v>109</v>
      </c>
      <c r="V26" s="174" t="s">
        <v>109</v>
      </c>
      <c r="W26" s="174" t="s">
        <v>109</v>
      </c>
      <c r="X26" s="174" t="s">
        <v>109</v>
      </c>
      <c r="Y26" s="174" t="s">
        <v>109</v>
      </c>
      <c r="Z26" s="174" t="s">
        <v>109</v>
      </c>
      <c r="AA26" s="174" t="s">
        <v>109</v>
      </c>
      <c r="AB26" s="174" t="s">
        <v>109</v>
      </c>
      <c r="AC26" s="174" t="s">
        <v>109</v>
      </c>
      <c r="AD26" s="174" t="s">
        <v>109</v>
      </c>
      <c r="AE26" s="174" t="s">
        <v>109</v>
      </c>
      <c r="AF26" s="174" t="s">
        <v>109</v>
      </c>
      <c r="AG26" s="174" t="s">
        <v>109</v>
      </c>
      <c r="AH26" s="174" t="s">
        <v>109</v>
      </c>
      <c r="AI26" s="174" t="s">
        <v>109</v>
      </c>
      <c r="AJ26" s="174" t="s">
        <v>109</v>
      </c>
      <c r="AK26" s="174" t="s">
        <v>109</v>
      </c>
      <c r="AL26" s="174" t="s">
        <v>109</v>
      </c>
      <c r="AM26" s="174" t="s">
        <v>109</v>
      </c>
      <c r="AN26" s="174" t="s">
        <v>109</v>
      </c>
      <c r="AO26" s="174" t="s">
        <v>109</v>
      </c>
      <c r="AP26" s="174" t="s">
        <v>109</v>
      </c>
      <c r="AQ26" s="174" t="s">
        <v>109</v>
      </c>
      <c r="AR26" s="174" t="s">
        <v>109</v>
      </c>
      <c r="AS26" s="174" t="s">
        <v>109</v>
      </c>
      <c r="AT26" s="39" t="str">
        <f>AT81</f>
        <v>н/д</v>
      </c>
      <c r="AU26" s="175" t="str">
        <f>AU81</f>
        <v>н/д</v>
      </c>
      <c r="AV26" s="175" t="s">
        <v>279</v>
      </c>
      <c r="AW26" s="175" t="s">
        <v>279</v>
      </c>
      <c r="AX26" s="174" t="s">
        <v>279</v>
      </c>
      <c r="AY26" s="174" t="s">
        <v>279</v>
      </c>
    </row>
    <row r="27">
      <c r="A27" s="48" t="s">
        <v>122</v>
      </c>
      <c r="B27" s="49" t="s">
        <v>123</v>
      </c>
      <c r="C27" s="97" t="s">
        <v>108</v>
      </c>
      <c r="D27" s="176" t="s">
        <v>109</v>
      </c>
      <c r="E27" s="176" t="s">
        <v>109</v>
      </c>
      <c r="F27" s="176" t="s">
        <v>109</v>
      </c>
      <c r="G27" s="176" t="s">
        <v>109</v>
      </c>
      <c r="H27" s="176" t="s">
        <v>109</v>
      </c>
      <c r="I27" s="176" t="s">
        <v>109</v>
      </c>
      <c r="J27" s="176" t="s">
        <v>109</v>
      </c>
      <c r="K27" s="176" t="s">
        <v>109</v>
      </c>
      <c r="L27" s="176" t="s">
        <v>109</v>
      </c>
      <c r="M27" s="176" t="s">
        <v>109</v>
      </c>
      <c r="N27" s="176" t="s">
        <v>109</v>
      </c>
      <c r="O27" s="176" t="s">
        <v>109</v>
      </c>
      <c r="P27" s="176" t="s">
        <v>109</v>
      </c>
      <c r="Q27" s="176" t="s">
        <v>109</v>
      </c>
      <c r="R27" s="176" t="s">
        <v>109</v>
      </c>
      <c r="S27" s="176" t="s">
        <v>109</v>
      </c>
      <c r="T27" s="176">
        <f>T48</f>
        <v>0.40000000000000002</v>
      </c>
      <c r="U27" s="176">
        <f>U48</f>
        <v>0.40000000000000002</v>
      </c>
      <c r="V27" s="176" t="s">
        <v>109</v>
      </c>
      <c r="W27" s="176" t="s">
        <v>109</v>
      </c>
      <c r="X27" s="176">
        <f>X48</f>
        <v>1</v>
      </c>
      <c r="Y27" s="176">
        <f>Y48</f>
        <v>1</v>
      </c>
      <c r="Z27" s="176" t="s">
        <v>109</v>
      </c>
      <c r="AA27" s="176" t="s">
        <v>109</v>
      </c>
      <c r="AB27" s="176" t="s">
        <v>109</v>
      </c>
      <c r="AC27" s="176" t="s">
        <v>109</v>
      </c>
      <c r="AD27" s="176" t="s">
        <v>109</v>
      </c>
      <c r="AE27" s="176" t="s">
        <v>109</v>
      </c>
      <c r="AF27" s="176" t="s">
        <v>109</v>
      </c>
      <c r="AG27" s="176" t="s">
        <v>109</v>
      </c>
      <c r="AH27" s="176" t="s">
        <v>109</v>
      </c>
      <c r="AI27" s="176" t="s">
        <v>109</v>
      </c>
      <c r="AJ27" s="176" t="s">
        <v>109</v>
      </c>
      <c r="AK27" s="176" t="s">
        <v>109</v>
      </c>
      <c r="AL27" s="176" t="s">
        <v>109</v>
      </c>
      <c r="AM27" s="176" t="s">
        <v>109</v>
      </c>
      <c r="AN27" s="176" t="s">
        <v>109</v>
      </c>
      <c r="AO27" s="176" t="s">
        <v>109</v>
      </c>
      <c r="AP27" s="176" t="s">
        <v>109</v>
      </c>
      <c r="AQ27" s="176" t="s">
        <v>109</v>
      </c>
      <c r="AR27" s="176" t="s">
        <v>109</v>
      </c>
      <c r="AS27" s="176" t="s">
        <v>109</v>
      </c>
      <c r="AT27" s="176" t="s">
        <v>109</v>
      </c>
      <c r="AU27" s="177" t="str">
        <f>AU26</f>
        <v>н/д</v>
      </c>
      <c r="AV27" s="177">
        <f>AV48</f>
        <v>2.6757077519999997</v>
      </c>
      <c r="AW27" s="177">
        <f>AW48</f>
        <v>2.6757077519999997</v>
      </c>
      <c r="AX27" s="176" t="s">
        <v>109</v>
      </c>
      <c r="AY27" s="176" t="s">
        <v>109</v>
      </c>
    </row>
    <row r="28" ht="56.25" hidden="1" customHeight="1">
      <c r="A28" s="33" t="s">
        <v>124</v>
      </c>
      <c r="B28" s="34" t="s">
        <v>125</v>
      </c>
      <c r="C28" s="170" t="s">
        <v>108</v>
      </c>
      <c r="D28" s="172" t="s">
        <v>109</v>
      </c>
      <c r="E28" s="172" t="s">
        <v>109</v>
      </c>
      <c r="F28" s="172" t="s">
        <v>109</v>
      </c>
      <c r="G28" s="172" t="s">
        <v>109</v>
      </c>
      <c r="H28" s="172" t="s">
        <v>109</v>
      </c>
      <c r="I28" s="172" t="s">
        <v>109</v>
      </c>
      <c r="J28" s="172" t="s">
        <v>109</v>
      </c>
      <c r="K28" s="172" t="s">
        <v>109</v>
      </c>
      <c r="L28" s="172" t="s">
        <v>109</v>
      </c>
      <c r="M28" s="172" t="s">
        <v>109</v>
      </c>
      <c r="N28" s="172" t="s">
        <v>109</v>
      </c>
      <c r="O28" s="172" t="s">
        <v>109</v>
      </c>
      <c r="P28" s="172" t="s">
        <v>109</v>
      </c>
      <c r="Q28" s="172" t="s">
        <v>109</v>
      </c>
      <c r="R28" s="172" t="s">
        <v>109</v>
      </c>
      <c r="S28" s="172" t="s">
        <v>109</v>
      </c>
      <c r="T28" s="171" t="s">
        <v>279</v>
      </c>
      <c r="U28" s="171" t="s">
        <v>279</v>
      </c>
      <c r="V28" s="172" t="s">
        <v>109</v>
      </c>
      <c r="W28" s="172" t="s">
        <v>109</v>
      </c>
      <c r="X28" s="171" t="s">
        <v>279</v>
      </c>
      <c r="Y28" s="171" t="s">
        <v>279</v>
      </c>
      <c r="Z28" s="171" t="s">
        <v>279</v>
      </c>
      <c r="AA28" s="171" t="s">
        <v>279</v>
      </c>
      <c r="AB28" s="171" t="s">
        <v>279</v>
      </c>
      <c r="AC28" s="171" t="s">
        <v>279</v>
      </c>
      <c r="AD28" s="171" t="s">
        <v>279</v>
      </c>
      <c r="AE28" s="171" t="s">
        <v>279</v>
      </c>
      <c r="AF28" s="171" t="s">
        <v>279</v>
      </c>
      <c r="AG28" s="171" t="s">
        <v>279</v>
      </c>
      <c r="AH28" s="171" t="s">
        <v>279</v>
      </c>
      <c r="AI28" s="171" t="s">
        <v>279</v>
      </c>
      <c r="AJ28" s="171" t="s">
        <v>279</v>
      </c>
      <c r="AK28" s="171" t="s">
        <v>279</v>
      </c>
      <c r="AL28" s="171" t="s">
        <v>279</v>
      </c>
      <c r="AM28" s="171" t="s">
        <v>279</v>
      </c>
      <c r="AN28" s="171" t="s">
        <v>279</v>
      </c>
      <c r="AO28" s="171" t="s">
        <v>279</v>
      </c>
      <c r="AP28" s="171" t="s">
        <v>279</v>
      </c>
      <c r="AQ28" s="171" t="s">
        <v>279</v>
      </c>
      <c r="AR28" s="171" t="s">
        <v>279</v>
      </c>
      <c r="AS28" s="171" t="s">
        <v>279</v>
      </c>
      <c r="AT28" s="171" t="s">
        <v>279</v>
      </c>
      <c r="AU28" s="173" t="s">
        <v>279</v>
      </c>
      <c r="AV28" s="173" t="s">
        <v>279</v>
      </c>
      <c r="AW28" s="173" t="s">
        <v>279</v>
      </c>
      <c r="AX28" s="171" t="s">
        <v>279</v>
      </c>
      <c r="AY28" s="171" t="s">
        <v>279</v>
      </c>
    </row>
    <row r="29" ht="108.75" hidden="1" customHeight="1">
      <c r="A29" s="63" t="s">
        <v>126</v>
      </c>
      <c r="B29" s="72" t="s">
        <v>127</v>
      </c>
      <c r="C29" s="170" t="s">
        <v>108</v>
      </c>
      <c r="D29" s="172" t="s">
        <v>109</v>
      </c>
      <c r="E29" s="172" t="s">
        <v>109</v>
      </c>
      <c r="F29" s="172" t="s">
        <v>109</v>
      </c>
      <c r="G29" s="172" t="s">
        <v>109</v>
      </c>
      <c r="H29" s="172" t="s">
        <v>109</v>
      </c>
      <c r="I29" s="172" t="s">
        <v>109</v>
      </c>
      <c r="J29" s="172" t="s">
        <v>109</v>
      </c>
      <c r="K29" s="172" t="s">
        <v>109</v>
      </c>
      <c r="L29" s="172" t="s">
        <v>109</v>
      </c>
      <c r="M29" s="172" t="s">
        <v>109</v>
      </c>
      <c r="N29" s="172" t="s">
        <v>109</v>
      </c>
      <c r="O29" s="172" t="s">
        <v>109</v>
      </c>
      <c r="P29" s="172" t="s">
        <v>109</v>
      </c>
      <c r="Q29" s="172" t="s">
        <v>109</v>
      </c>
      <c r="R29" s="172" t="s">
        <v>109</v>
      </c>
      <c r="S29" s="172" t="s">
        <v>109</v>
      </c>
      <c r="T29" s="171" t="s">
        <v>279</v>
      </c>
      <c r="U29" s="171" t="s">
        <v>279</v>
      </c>
      <c r="V29" s="172" t="s">
        <v>109</v>
      </c>
      <c r="W29" s="172" t="s">
        <v>109</v>
      </c>
      <c r="X29" s="171" t="s">
        <v>279</v>
      </c>
      <c r="Y29" s="171" t="s">
        <v>279</v>
      </c>
      <c r="Z29" s="171" t="s">
        <v>279</v>
      </c>
      <c r="AA29" s="171" t="s">
        <v>279</v>
      </c>
      <c r="AB29" s="171" t="s">
        <v>279</v>
      </c>
      <c r="AC29" s="171" t="s">
        <v>279</v>
      </c>
      <c r="AD29" s="171" t="s">
        <v>279</v>
      </c>
      <c r="AE29" s="171" t="s">
        <v>279</v>
      </c>
      <c r="AF29" s="171" t="s">
        <v>279</v>
      </c>
      <c r="AG29" s="171" t="s">
        <v>279</v>
      </c>
      <c r="AH29" s="171" t="s">
        <v>279</v>
      </c>
      <c r="AI29" s="171" t="s">
        <v>279</v>
      </c>
      <c r="AJ29" s="171" t="s">
        <v>279</v>
      </c>
      <c r="AK29" s="171" t="s">
        <v>279</v>
      </c>
      <c r="AL29" s="171" t="s">
        <v>279</v>
      </c>
      <c r="AM29" s="171" t="s">
        <v>279</v>
      </c>
      <c r="AN29" s="171" t="s">
        <v>279</v>
      </c>
      <c r="AO29" s="171" t="s">
        <v>279</v>
      </c>
      <c r="AP29" s="171" t="s">
        <v>279</v>
      </c>
      <c r="AQ29" s="171" t="s">
        <v>279</v>
      </c>
      <c r="AR29" s="171" t="s">
        <v>279</v>
      </c>
      <c r="AS29" s="171" t="s">
        <v>279</v>
      </c>
      <c r="AT29" s="171" t="s">
        <v>279</v>
      </c>
      <c r="AU29" s="173" t="s">
        <v>279</v>
      </c>
      <c r="AV29" s="173" t="s">
        <v>279</v>
      </c>
      <c r="AW29" s="173" t="s">
        <v>279</v>
      </c>
      <c r="AX29" s="171" t="s">
        <v>279</v>
      </c>
      <c r="AY29" s="171" t="s">
        <v>279</v>
      </c>
    </row>
    <row r="30" ht="134.25" hidden="1" customHeight="1">
      <c r="A30" s="63" t="s">
        <v>128</v>
      </c>
      <c r="B30" s="72" t="s">
        <v>129</v>
      </c>
      <c r="C30" s="170" t="s">
        <v>108</v>
      </c>
      <c r="D30" s="172" t="s">
        <v>109</v>
      </c>
      <c r="E30" s="172" t="s">
        <v>109</v>
      </c>
      <c r="F30" s="172" t="s">
        <v>109</v>
      </c>
      <c r="G30" s="172" t="s">
        <v>109</v>
      </c>
      <c r="H30" s="172" t="s">
        <v>109</v>
      </c>
      <c r="I30" s="172" t="s">
        <v>109</v>
      </c>
      <c r="J30" s="172" t="s">
        <v>109</v>
      </c>
      <c r="K30" s="172" t="s">
        <v>109</v>
      </c>
      <c r="L30" s="172" t="s">
        <v>109</v>
      </c>
      <c r="M30" s="172" t="s">
        <v>109</v>
      </c>
      <c r="N30" s="172" t="s">
        <v>109</v>
      </c>
      <c r="O30" s="172" t="s">
        <v>109</v>
      </c>
      <c r="P30" s="172" t="s">
        <v>109</v>
      </c>
      <c r="Q30" s="172" t="s">
        <v>109</v>
      </c>
      <c r="R30" s="172" t="s">
        <v>109</v>
      </c>
      <c r="S30" s="172" t="s">
        <v>109</v>
      </c>
      <c r="T30" s="171" t="s">
        <v>279</v>
      </c>
      <c r="U30" s="171" t="s">
        <v>279</v>
      </c>
      <c r="V30" s="172" t="s">
        <v>109</v>
      </c>
      <c r="W30" s="172" t="s">
        <v>109</v>
      </c>
      <c r="X30" s="171" t="s">
        <v>279</v>
      </c>
      <c r="Y30" s="171" t="s">
        <v>279</v>
      </c>
      <c r="Z30" s="171" t="s">
        <v>279</v>
      </c>
      <c r="AA30" s="171" t="s">
        <v>279</v>
      </c>
      <c r="AB30" s="171" t="s">
        <v>279</v>
      </c>
      <c r="AC30" s="171" t="s">
        <v>279</v>
      </c>
      <c r="AD30" s="171" t="s">
        <v>279</v>
      </c>
      <c r="AE30" s="171" t="s">
        <v>279</v>
      </c>
      <c r="AF30" s="171" t="s">
        <v>279</v>
      </c>
      <c r="AG30" s="171" t="s">
        <v>279</v>
      </c>
      <c r="AH30" s="171" t="s">
        <v>279</v>
      </c>
      <c r="AI30" s="171" t="s">
        <v>279</v>
      </c>
      <c r="AJ30" s="171" t="s">
        <v>279</v>
      </c>
      <c r="AK30" s="171" t="s">
        <v>279</v>
      </c>
      <c r="AL30" s="171" t="s">
        <v>279</v>
      </c>
      <c r="AM30" s="171" t="s">
        <v>279</v>
      </c>
      <c r="AN30" s="171" t="s">
        <v>279</v>
      </c>
      <c r="AO30" s="171" t="s">
        <v>279</v>
      </c>
      <c r="AP30" s="171" t="s">
        <v>279</v>
      </c>
      <c r="AQ30" s="171" t="s">
        <v>279</v>
      </c>
      <c r="AR30" s="171" t="s">
        <v>279</v>
      </c>
      <c r="AS30" s="171" t="s">
        <v>279</v>
      </c>
      <c r="AT30" s="171" t="s">
        <v>279</v>
      </c>
      <c r="AU30" s="173" t="s">
        <v>279</v>
      </c>
      <c r="AV30" s="173" t="s">
        <v>279</v>
      </c>
      <c r="AW30" s="173" t="s">
        <v>279</v>
      </c>
      <c r="AX30" s="171" t="s">
        <v>279</v>
      </c>
      <c r="AY30" s="171" t="s">
        <v>279</v>
      </c>
    </row>
    <row r="31" ht="162.75" hidden="1" customHeight="1">
      <c r="A31" s="63" t="s">
        <v>130</v>
      </c>
      <c r="B31" s="72" t="s">
        <v>131</v>
      </c>
      <c r="C31" s="170" t="s">
        <v>108</v>
      </c>
      <c r="D31" s="172" t="s">
        <v>109</v>
      </c>
      <c r="E31" s="172" t="s">
        <v>109</v>
      </c>
      <c r="F31" s="172" t="s">
        <v>109</v>
      </c>
      <c r="G31" s="172" t="s">
        <v>109</v>
      </c>
      <c r="H31" s="172" t="s">
        <v>109</v>
      </c>
      <c r="I31" s="172" t="s">
        <v>109</v>
      </c>
      <c r="J31" s="172" t="s">
        <v>109</v>
      </c>
      <c r="K31" s="172" t="s">
        <v>109</v>
      </c>
      <c r="L31" s="172" t="s">
        <v>109</v>
      </c>
      <c r="M31" s="172" t="s">
        <v>109</v>
      </c>
      <c r="N31" s="172" t="s">
        <v>109</v>
      </c>
      <c r="O31" s="172" t="s">
        <v>109</v>
      </c>
      <c r="P31" s="172" t="s">
        <v>109</v>
      </c>
      <c r="Q31" s="172" t="s">
        <v>109</v>
      </c>
      <c r="R31" s="172" t="s">
        <v>109</v>
      </c>
      <c r="S31" s="172" t="s">
        <v>109</v>
      </c>
      <c r="T31" s="171" t="s">
        <v>279</v>
      </c>
      <c r="U31" s="171" t="s">
        <v>279</v>
      </c>
      <c r="V31" s="172" t="s">
        <v>109</v>
      </c>
      <c r="W31" s="172" t="s">
        <v>109</v>
      </c>
      <c r="X31" s="171" t="s">
        <v>279</v>
      </c>
      <c r="Y31" s="171" t="s">
        <v>279</v>
      </c>
      <c r="Z31" s="171" t="s">
        <v>279</v>
      </c>
      <c r="AA31" s="171" t="s">
        <v>279</v>
      </c>
      <c r="AB31" s="171" t="s">
        <v>279</v>
      </c>
      <c r="AC31" s="171" t="s">
        <v>279</v>
      </c>
      <c r="AD31" s="171" t="s">
        <v>279</v>
      </c>
      <c r="AE31" s="171" t="s">
        <v>279</v>
      </c>
      <c r="AF31" s="171" t="s">
        <v>279</v>
      </c>
      <c r="AG31" s="171" t="s">
        <v>279</v>
      </c>
      <c r="AH31" s="171" t="s">
        <v>279</v>
      </c>
      <c r="AI31" s="171" t="s">
        <v>279</v>
      </c>
      <c r="AJ31" s="171" t="s">
        <v>279</v>
      </c>
      <c r="AK31" s="171" t="s">
        <v>279</v>
      </c>
      <c r="AL31" s="171" t="s">
        <v>279</v>
      </c>
      <c r="AM31" s="171" t="s">
        <v>279</v>
      </c>
      <c r="AN31" s="171" t="s">
        <v>279</v>
      </c>
      <c r="AO31" s="171" t="s">
        <v>279</v>
      </c>
      <c r="AP31" s="171" t="s">
        <v>279</v>
      </c>
      <c r="AQ31" s="171" t="s">
        <v>279</v>
      </c>
      <c r="AR31" s="171" t="s">
        <v>279</v>
      </c>
      <c r="AS31" s="171" t="s">
        <v>279</v>
      </c>
      <c r="AT31" s="171" t="s">
        <v>279</v>
      </c>
      <c r="AU31" s="173" t="s">
        <v>279</v>
      </c>
      <c r="AV31" s="173" t="s">
        <v>279</v>
      </c>
      <c r="AW31" s="173" t="s">
        <v>279</v>
      </c>
      <c r="AX31" s="171" t="s">
        <v>279</v>
      </c>
      <c r="AY31" s="171" t="s">
        <v>279</v>
      </c>
    </row>
    <row r="32" ht="120.75" hidden="1" customHeight="1">
      <c r="A32" s="63" t="s">
        <v>132</v>
      </c>
      <c r="B32" s="72" t="s">
        <v>133</v>
      </c>
      <c r="C32" s="170" t="s">
        <v>108</v>
      </c>
      <c r="D32" s="172" t="s">
        <v>109</v>
      </c>
      <c r="E32" s="172" t="s">
        <v>109</v>
      </c>
      <c r="F32" s="172" t="s">
        <v>109</v>
      </c>
      <c r="G32" s="172" t="s">
        <v>109</v>
      </c>
      <c r="H32" s="172" t="s">
        <v>109</v>
      </c>
      <c r="I32" s="172" t="s">
        <v>109</v>
      </c>
      <c r="J32" s="172" t="s">
        <v>109</v>
      </c>
      <c r="K32" s="172" t="s">
        <v>109</v>
      </c>
      <c r="L32" s="172" t="s">
        <v>109</v>
      </c>
      <c r="M32" s="172" t="s">
        <v>109</v>
      </c>
      <c r="N32" s="172" t="s">
        <v>109</v>
      </c>
      <c r="O32" s="172" t="s">
        <v>109</v>
      </c>
      <c r="P32" s="172" t="s">
        <v>109</v>
      </c>
      <c r="Q32" s="172" t="s">
        <v>109</v>
      </c>
      <c r="R32" s="172" t="s">
        <v>109</v>
      </c>
      <c r="S32" s="172" t="s">
        <v>109</v>
      </c>
      <c r="T32" s="171" t="s">
        <v>279</v>
      </c>
      <c r="U32" s="171" t="s">
        <v>279</v>
      </c>
      <c r="V32" s="172" t="s">
        <v>109</v>
      </c>
      <c r="W32" s="172" t="s">
        <v>109</v>
      </c>
      <c r="X32" s="171" t="s">
        <v>279</v>
      </c>
      <c r="Y32" s="171" t="s">
        <v>279</v>
      </c>
      <c r="Z32" s="171" t="s">
        <v>279</v>
      </c>
      <c r="AA32" s="171" t="s">
        <v>279</v>
      </c>
      <c r="AB32" s="171" t="s">
        <v>279</v>
      </c>
      <c r="AC32" s="171" t="s">
        <v>279</v>
      </c>
      <c r="AD32" s="171" t="s">
        <v>279</v>
      </c>
      <c r="AE32" s="171" t="s">
        <v>279</v>
      </c>
      <c r="AF32" s="171" t="s">
        <v>279</v>
      </c>
      <c r="AG32" s="171" t="s">
        <v>279</v>
      </c>
      <c r="AH32" s="171" t="s">
        <v>279</v>
      </c>
      <c r="AI32" s="171" t="s">
        <v>279</v>
      </c>
      <c r="AJ32" s="171" t="s">
        <v>279</v>
      </c>
      <c r="AK32" s="171" t="s">
        <v>279</v>
      </c>
      <c r="AL32" s="171" t="s">
        <v>279</v>
      </c>
      <c r="AM32" s="171" t="s">
        <v>279</v>
      </c>
      <c r="AN32" s="171" t="s">
        <v>279</v>
      </c>
      <c r="AO32" s="171" t="s">
        <v>279</v>
      </c>
      <c r="AP32" s="171" t="s">
        <v>279</v>
      </c>
      <c r="AQ32" s="171" t="s">
        <v>279</v>
      </c>
      <c r="AR32" s="171" t="s">
        <v>279</v>
      </c>
      <c r="AS32" s="171" t="s">
        <v>279</v>
      </c>
      <c r="AT32" s="171" t="s">
        <v>279</v>
      </c>
      <c r="AU32" s="173" t="s">
        <v>279</v>
      </c>
      <c r="AV32" s="173" t="s">
        <v>279</v>
      </c>
      <c r="AW32" s="173" t="s">
        <v>279</v>
      </c>
      <c r="AX32" s="171" t="s">
        <v>279</v>
      </c>
      <c r="AY32" s="171" t="s">
        <v>279</v>
      </c>
    </row>
    <row r="33" ht="84.75" hidden="1" customHeight="1">
      <c r="A33" s="63" t="s">
        <v>134</v>
      </c>
      <c r="B33" s="72" t="s">
        <v>135</v>
      </c>
      <c r="C33" s="170" t="s">
        <v>108</v>
      </c>
      <c r="D33" s="172" t="s">
        <v>109</v>
      </c>
      <c r="E33" s="172" t="s">
        <v>109</v>
      </c>
      <c r="F33" s="172" t="s">
        <v>109</v>
      </c>
      <c r="G33" s="172" t="s">
        <v>109</v>
      </c>
      <c r="H33" s="172" t="s">
        <v>109</v>
      </c>
      <c r="I33" s="172" t="s">
        <v>109</v>
      </c>
      <c r="J33" s="172" t="s">
        <v>109</v>
      </c>
      <c r="K33" s="172" t="s">
        <v>109</v>
      </c>
      <c r="L33" s="172" t="s">
        <v>109</v>
      </c>
      <c r="M33" s="172" t="s">
        <v>109</v>
      </c>
      <c r="N33" s="172" t="s">
        <v>109</v>
      </c>
      <c r="O33" s="172" t="s">
        <v>109</v>
      </c>
      <c r="P33" s="172" t="s">
        <v>109</v>
      </c>
      <c r="Q33" s="172" t="s">
        <v>109</v>
      </c>
      <c r="R33" s="172" t="s">
        <v>109</v>
      </c>
      <c r="S33" s="172" t="s">
        <v>109</v>
      </c>
      <c r="T33" s="171" t="s">
        <v>279</v>
      </c>
      <c r="U33" s="171" t="s">
        <v>279</v>
      </c>
      <c r="V33" s="172" t="s">
        <v>109</v>
      </c>
      <c r="W33" s="172" t="s">
        <v>109</v>
      </c>
      <c r="X33" s="171" t="s">
        <v>279</v>
      </c>
      <c r="Y33" s="171" t="s">
        <v>279</v>
      </c>
      <c r="Z33" s="171" t="s">
        <v>279</v>
      </c>
      <c r="AA33" s="171" t="s">
        <v>279</v>
      </c>
      <c r="AB33" s="171" t="s">
        <v>279</v>
      </c>
      <c r="AC33" s="171" t="s">
        <v>279</v>
      </c>
      <c r="AD33" s="171" t="s">
        <v>279</v>
      </c>
      <c r="AE33" s="171" t="s">
        <v>279</v>
      </c>
      <c r="AF33" s="171" t="s">
        <v>279</v>
      </c>
      <c r="AG33" s="171" t="s">
        <v>279</v>
      </c>
      <c r="AH33" s="171" t="s">
        <v>279</v>
      </c>
      <c r="AI33" s="171" t="s">
        <v>279</v>
      </c>
      <c r="AJ33" s="171" t="s">
        <v>279</v>
      </c>
      <c r="AK33" s="171" t="s">
        <v>279</v>
      </c>
      <c r="AL33" s="171" t="s">
        <v>279</v>
      </c>
      <c r="AM33" s="171" t="s">
        <v>279</v>
      </c>
      <c r="AN33" s="171" t="s">
        <v>279</v>
      </c>
      <c r="AO33" s="171" t="s">
        <v>279</v>
      </c>
      <c r="AP33" s="171" t="s">
        <v>279</v>
      </c>
      <c r="AQ33" s="171" t="s">
        <v>279</v>
      </c>
      <c r="AR33" s="171" t="s">
        <v>279</v>
      </c>
      <c r="AS33" s="171" t="s">
        <v>279</v>
      </c>
      <c r="AT33" s="171" t="s">
        <v>279</v>
      </c>
      <c r="AU33" s="173" t="s">
        <v>279</v>
      </c>
      <c r="AV33" s="173" t="s">
        <v>279</v>
      </c>
      <c r="AW33" s="173" t="s">
        <v>279</v>
      </c>
      <c r="AX33" s="171" t="s">
        <v>279</v>
      </c>
      <c r="AY33" s="171" t="s">
        <v>279</v>
      </c>
    </row>
    <row r="34" ht="141.75" hidden="1" customHeight="1">
      <c r="A34" s="63" t="s">
        <v>136</v>
      </c>
      <c r="B34" s="72" t="s">
        <v>137</v>
      </c>
      <c r="C34" s="170" t="s">
        <v>108</v>
      </c>
      <c r="D34" s="172" t="s">
        <v>109</v>
      </c>
      <c r="E34" s="172" t="s">
        <v>109</v>
      </c>
      <c r="F34" s="172" t="s">
        <v>109</v>
      </c>
      <c r="G34" s="172" t="s">
        <v>109</v>
      </c>
      <c r="H34" s="172" t="s">
        <v>109</v>
      </c>
      <c r="I34" s="172" t="s">
        <v>109</v>
      </c>
      <c r="J34" s="172" t="s">
        <v>109</v>
      </c>
      <c r="K34" s="172" t="s">
        <v>109</v>
      </c>
      <c r="L34" s="172" t="s">
        <v>109</v>
      </c>
      <c r="M34" s="172" t="s">
        <v>109</v>
      </c>
      <c r="N34" s="172" t="s">
        <v>109</v>
      </c>
      <c r="O34" s="172" t="s">
        <v>109</v>
      </c>
      <c r="P34" s="172" t="s">
        <v>109</v>
      </c>
      <c r="Q34" s="172" t="s">
        <v>109</v>
      </c>
      <c r="R34" s="172" t="s">
        <v>109</v>
      </c>
      <c r="S34" s="172" t="s">
        <v>109</v>
      </c>
      <c r="T34" s="171" t="s">
        <v>279</v>
      </c>
      <c r="U34" s="171" t="s">
        <v>279</v>
      </c>
      <c r="V34" s="172" t="s">
        <v>109</v>
      </c>
      <c r="W34" s="172" t="s">
        <v>109</v>
      </c>
      <c r="X34" s="171" t="s">
        <v>279</v>
      </c>
      <c r="Y34" s="171" t="s">
        <v>279</v>
      </c>
      <c r="Z34" s="171" t="s">
        <v>279</v>
      </c>
      <c r="AA34" s="171" t="s">
        <v>279</v>
      </c>
      <c r="AB34" s="171" t="s">
        <v>279</v>
      </c>
      <c r="AC34" s="171" t="s">
        <v>279</v>
      </c>
      <c r="AD34" s="171" t="s">
        <v>279</v>
      </c>
      <c r="AE34" s="171" t="s">
        <v>279</v>
      </c>
      <c r="AF34" s="171" t="s">
        <v>279</v>
      </c>
      <c r="AG34" s="171" t="s">
        <v>279</v>
      </c>
      <c r="AH34" s="171" t="s">
        <v>279</v>
      </c>
      <c r="AI34" s="171" t="s">
        <v>279</v>
      </c>
      <c r="AJ34" s="171" t="s">
        <v>279</v>
      </c>
      <c r="AK34" s="171" t="s">
        <v>279</v>
      </c>
      <c r="AL34" s="171" t="s">
        <v>279</v>
      </c>
      <c r="AM34" s="171" t="s">
        <v>279</v>
      </c>
      <c r="AN34" s="171" t="s">
        <v>279</v>
      </c>
      <c r="AO34" s="171" t="s">
        <v>279</v>
      </c>
      <c r="AP34" s="171" t="s">
        <v>279</v>
      </c>
      <c r="AQ34" s="171" t="s">
        <v>279</v>
      </c>
      <c r="AR34" s="171" t="s">
        <v>279</v>
      </c>
      <c r="AS34" s="171" t="s">
        <v>279</v>
      </c>
      <c r="AT34" s="171" t="s">
        <v>279</v>
      </c>
      <c r="AU34" s="173" t="s">
        <v>279</v>
      </c>
      <c r="AV34" s="173" t="s">
        <v>279</v>
      </c>
      <c r="AW34" s="173" t="s">
        <v>279</v>
      </c>
      <c r="AX34" s="171" t="s">
        <v>279</v>
      </c>
      <c r="AY34" s="171" t="s">
        <v>279</v>
      </c>
    </row>
    <row r="35" ht="136.5" hidden="1" customHeight="1">
      <c r="A35" s="79" t="s">
        <v>138</v>
      </c>
      <c r="B35" s="82" t="s">
        <v>139</v>
      </c>
      <c r="C35" s="170" t="s">
        <v>108</v>
      </c>
      <c r="D35" s="172" t="s">
        <v>109</v>
      </c>
      <c r="E35" s="172" t="s">
        <v>109</v>
      </c>
      <c r="F35" s="172" t="s">
        <v>109</v>
      </c>
      <c r="G35" s="172" t="s">
        <v>109</v>
      </c>
      <c r="H35" s="172" t="s">
        <v>109</v>
      </c>
      <c r="I35" s="172" t="s">
        <v>109</v>
      </c>
      <c r="J35" s="172" t="s">
        <v>109</v>
      </c>
      <c r="K35" s="172" t="s">
        <v>109</v>
      </c>
      <c r="L35" s="172" t="s">
        <v>109</v>
      </c>
      <c r="M35" s="172" t="s">
        <v>109</v>
      </c>
      <c r="N35" s="172" t="s">
        <v>109</v>
      </c>
      <c r="O35" s="172" t="s">
        <v>109</v>
      </c>
      <c r="P35" s="172" t="s">
        <v>109</v>
      </c>
      <c r="Q35" s="172" t="s">
        <v>109</v>
      </c>
      <c r="R35" s="172" t="s">
        <v>109</v>
      </c>
      <c r="S35" s="172" t="s">
        <v>109</v>
      </c>
      <c r="T35" s="171" t="s">
        <v>279</v>
      </c>
      <c r="U35" s="171" t="s">
        <v>279</v>
      </c>
      <c r="V35" s="172" t="s">
        <v>109</v>
      </c>
      <c r="W35" s="172" t="s">
        <v>109</v>
      </c>
      <c r="X35" s="171" t="s">
        <v>279</v>
      </c>
      <c r="Y35" s="171" t="s">
        <v>279</v>
      </c>
      <c r="Z35" s="171" t="s">
        <v>279</v>
      </c>
      <c r="AA35" s="171" t="s">
        <v>279</v>
      </c>
      <c r="AB35" s="171" t="s">
        <v>279</v>
      </c>
      <c r="AC35" s="171" t="s">
        <v>279</v>
      </c>
      <c r="AD35" s="171" t="s">
        <v>279</v>
      </c>
      <c r="AE35" s="171" t="s">
        <v>279</v>
      </c>
      <c r="AF35" s="171" t="s">
        <v>279</v>
      </c>
      <c r="AG35" s="171" t="s">
        <v>279</v>
      </c>
      <c r="AH35" s="171" t="s">
        <v>279</v>
      </c>
      <c r="AI35" s="171" t="s">
        <v>279</v>
      </c>
      <c r="AJ35" s="171" t="s">
        <v>279</v>
      </c>
      <c r="AK35" s="171" t="s">
        <v>279</v>
      </c>
      <c r="AL35" s="171" t="s">
        <v>279</v>
      </c>
      <c r="AM35" s="171" t="s">
        <v>279</v>
      </c>
      <c r="AN35" s="171" t="s">
        <v>279</v>
      </c>
      <c r="AO35" s="171" t="s">
        <v>279</v>
      </c>
      <c r="AP35" s="171" t="s">
        <v>279</v>
      </c>
      <c r="AQ35" s="171" t="s">
        <v>279</v>
      </c>
      <c r="AR35" s="171" t="s">
        <v>279</v>
      </c>
      <c r="AS35" s="171" t="s">
        <v>279</v>
      </c>
      <c r="AT35" s="171" t="s">
        <v>279</v>
      </c>
      <c r="AU35" s="173" t="s">
        <v>279</v>
      </c>
      <c r="AV35" s="173" t="s">
        <v>279</v>
      </c>
      <c r="AW35" s="173" t="s">
        <v>279</v>
      </c>
      <c r="AX35" s="171" t="s">
        <v>279</v>
      </c>
      <c r="AY35" s="171" t="s">
        <v>279</v>
      </c>
    </row>
    <row r="36" ht="105" hidden="1" customHeight="1">
      <c r="A36" s="79" t="s">
        <v>140</v>
      </c>
      <c r="B36" s="82" t="s">
        <v>141</v>
      </c>
      <c r="C36" s="170" t="s">
        <v>108</v>
      </c>
      <c r="D36" s="172" t="s">
        <v>109</v>
      </c>
      <c r="E36" s="172" t="s">
        <v>109</v>
      </c>
      <c r="F36" s="172" t="s">
        <v>109</v>
      </c>
      <c r="G36" s="172" t="s">
        <v>109</v>
      </c>
      <c r="H36" s="172" t="s">
        <v>109</v>
      </c>
      <c r="I36" s="172" t="s">
        <v>109</v>
      </c>
      <c r="J36" s="172" t="s">
        <v>109</v>
      </c>
      <c r="K36" s="172" t="s">
        <v>109</v>
      </c>
      <c r="L36" s="172" t="s">
        <v>109</v>
      </c>
      <c r="M36" s="172" t="s">
        <v>109</v>
      </c>
      <c r="N36" s="172" t="s">
        <v>109</v>
      </c>
      <c r="O36" s="172" t="s">
        <v>109</v>
      </c>
      <c r="P36" s="172" t="s">
        <v>109</v>
      </c>
      <c r="Q36" s="172" t="s">
        <v>109</v>
      </c>
      <c r="R36" s="172" t="s">
        <v>109</v>
      </c>
      <c r="S36" s="172" t="s">
        <v>109</v>
      </c>
      <c r="T36" s="171" t="s">
        <v>279</v>
      </c>
      <c r="U36" s="171" t="s">
        <v>279</v>
      </c>
      <c r="V36" s="172" t="s">
        <v>109</v>
      </c>
      <c r="W36" s="172" t="s">
        <v>109</v>
      </c>
      <c r="X36" s="171" t="s">
        <v>279</v>
      </c>
      <c r="Y36" s="171" t="s">
        <v>279</v>
      </c>
      <c r="Z36" s="171" t="s">
        <v>279</v>
      </c>
      <c r="AA36" s="171" t="s">
        <v>279</v>
      </c>
      <c r="AB36" s="171" t="s">
        <v>279</v>
      </c>
      <c r="AC36" s="171" t="s">
        <v>279</v>
      </c>
      <c r="AD36" s="171" t="s">
        <v>279</v>
      </c>
      <c r="AE36" s="171" t="s">
        <v>279</v>
      </c>
      <c r="AF36" s="171" t="s">
        <v>279</v>
      </c>
      <c r="AG36" s="171" t="s">
        <v>279</v>
      </c>
      <c r="AH36" s="171" t="s">
        <v>279</v>
      </c>
      <c r="AI36" s="171" t="s">
        <v>279</v>
      </c>
      <c r="AJ36" s="171" t="s">
        <v>279</v>
      </c>
      <c r="AK36" s="171" t="s">
        <v>279</v>
      </c>
      <c r="AL36" s="171" t="s">
        <v>279</v>
      </c>
      <c r="AM36" s="171" t="s">
        <v>279</v>
      </c>
      <c r="AN36" s="171" t="s">
        <v>279</v>
      </c>
      <c r="AO36" s="171" t="s">
        <v>279</v>
      </c>
      <c r="AP36" s="171" t="s">
        <v>279</v>
      </c>
      <c r="AQ36" s="171" t="s">
        <v>279</v>
      </c>
      <c r="AR36" s="171" t="s">
        <v>279</v>
      </c>
      <c r="AS36" s="171" t="s">
        <v>279</v>
      </c>
      <c r="AT36" s="171" t="s">
        <v>279</v>
      </c>
      <c r="AU36" s="173" t="s">
        <v>279</v>
      </c>
      <c r="AV36" s="173" t="s">
        <v>279</v>
      </c>
      <c r="AW36" s="173" t="s">
        <v>279</v>
      </c>
      <c r="AX36" s="171" t="s">
        <v>279</v>
      </c>
      <c r="AY36" s="171" t="s">
        <v>279</v>
      </c>
    </row>
    <row r="37" ht="31.5" hidden="1">
      <c r="A37" s="79" t="s">
        <v>142</v>
      </c>
      <c r="B37" s="82" t="s">
        <v>143</v>
      </c>
      <c r="C37" s="170" t="s">
        <v>108</v>
      </c>
      <c r="D37" s="172" t="s">
        <v>109</v>
      </c>
      <c r="E37" s="172" t="s">
        <v>109</v>
      </c>
      <c r="F37" s="172" t="s">
        <v>109</v>
      </c>
      <c r="G37" s="172" t="s">
        <v>109</v>
      </c>
      <c r="H37" s="172" t="s">
        <v>109</v>
      </c>
      <c r="I37" s="172" t="s">
        <v>109</v>
      </c>
      <c r="J37" s="172" t="s">
        <v>109</v>
      </c>
      <c r="K37" s="172" t="s">
        <v>109</v>
      </c>
      <c r="L37" s="172" t="s">
        <v>109</v>
      </c>
      <c r="M37" s="172" t="s">
        <v>109</v>
      </c>
      <c r="N37" s="172" t="s">
        <v>109</v>
      </c>
      <c r="O37" s="172" t="s">
        <v>109</v>
      </c>
      <c r="P37" s="172" t="s">
        <v>109</v>
      </c>
      <c r="Q37" s="172" t="s">
        <v>109</v>
      </c>
      <c r="R37" s="172" t="s">
        <v>109</v>
      </c>
      <c r="S37" s="172" t="s">
        <v>109</v>
      </c>
      <c r="T37" s="171" t="s">
        <v>279</v>
      </c>
      <c r="U37" s="171" t="s">
        <v>279</v>
      </c>
      <c r="V37" s="172" t="s">
        <v>109</v>
      </c>
      <c r="W37" s="172" t="s">
        <v>109</v>
      </c>
      <c r="X37" s="171" t="s">
        <v>279</v>
      </c>
      <c r="Y37" s="171" t="s">
        <v>279</v>
      </c>
      <c r="Z37" s="171" t="s">
        <v>279</v>
      </c>
      <c r="AA37" s="171" t="s">
        <v>279</v>
      </c>
      <c r="AB37" s="171" t="s">
        <v>279</v>
      </c>
      <c r="AC37" s="171" t="s">
        <v>279</v>
      </c>
      <c r="AD37" s="171" t="s">
        <v>279</v>
      </c>
      <c r="AE37" s="171" t="s">
        <v>279</v>
      </c>
      <c r="AF37" s="171" t="s">
        <v>279</v>
      </c>
      <c r="AG37" s="171" t="s">
        <v>279</v>
      </c>
      <c r="AH37" s="171" t="s">
        <v>279</v>
      </c>
      <c r="AI37" s="171" t="s">
        <v>279</v>
      </c>
      <c r="AJ37" s="171" t="s">
        <v>279</v>
      </c>
      <c r="AK37" s="171" t="s">
        <v>279</v>
      </c>
      <c r="AL37" s="171" t="s">
        <v>279</v>
      </c>
      <c r="AM37" s="171" t="s">
        <v>279</v>
      </c>
      <c r="AN37" s="171" t="s">
        <v>279</v>
      </c>
      <c r="AO37" s="171" t="s">
        <v>279</v>
      </c>
      <c r="AP37" s="171" t="s">
        <v>279</v>
      </c>
      <c r="AQ37" s="171" t="s">
        <v>279</v>
      </c>
      <c r="AR37" s="171" t="s">
        <v>279</v>
      </c>
      <c r="AS37" s="171" t="s">
        <v>279</v>
      </c>
      <c r="AT37" s="171" t="s">
        <v>279</v>
      </c>
      <c r="AU37" s="173" t="s">
        <v>279</v>
      </c>
      <c r="AV37" s="173" t="s">
        <v>279</v>
      </c>
      <c r="AW37" s="173" t="s">
        <v>279</v>
      </c>
      <c r="AX37" s="171" t="s">
        <v>279</v>
      </c>
      <c r="AY37" s="171" t="s">
        <v>279</v>
      </c>
    </row>
    <row r="38" ht="243" hidden="1" customHeight="1">
      <c r="A38" s="79" t="s">
        <v>142</v>
      </c>
      <c r="B38" s="82" t="s">
        <v>144</v>
      </c>
      <c r="C38" s="170" t="s">
        <v>108</v>
      </c>
      <c r="D38" s="172" t="s">
        <v>109</v>
      </c>
      <c r="E38" s="172" t="s">
        <v>109</v>
      </c>
      <c r="F38" s="172" t="s">
        <v>109</v>
      </c>
      <c r="G38" s="172" t="s">
        <v>109</v>
      </c>
      <c r="H38" s="172" t="s">
        <v>109</v>
      </c>
      <c r="I38" s="172" t="s">
        <v>109</v>
      </c>
      <c r="J38" s="172" t="s">
        <v>109</v>
      </c>
      <c r="K38" s="172" t="s">
        <v>109</v>
      </c>
      <c r="L38" s="172" t="s">
        <v>109</v>
      </c>
      <c r="M38" s="172" t="s">
        <v>109</v>
      </c>
      <c r="N38" s="172" t="s">
        <v>109</v>
      </c>
      <c r="O38" s="172" t="s">
        <v>109</v>
      </c>
      <c r="P38" s="172" t="s">
        <v>109</v>
      </c>
      <c r="Q38" s="172" t="s">
        <v>109</v>
      </c>
      <c r="R38" s="172" t="s">
        <v>109</v>
      </c>
      <c r="S38" s="172" t="s">
        <v>109</v>
      </c>
      <c r="T38" s="171" t="s">
        <v>279</v>
      </c>
      <c r="U38" s="171" t="s">
        <v>279</v>
      </c>
      <c r="V38" s="172" t="s">
        <v>109</v>
      </c>
      <c r="W38" s="172" t="s">
        <v>109</v>
      </c>
      <c r="X38" s="171" t="s">
        <v>279</v>
      </c>
      <c r="Y38" s="171" t="s">
        <v>279</v>
      </c>
      <c r="Z38" s="171" t="s">
        <v>279</v>
      </c>
      <c r="AA38" s="171" t="s">
        <v>279</v>
      </c>
      <c r="AB38" s="171" t="s">
        <v>279</v>
      </c>
      <c r="AC38" s="171" t="s">
        <v>279</v>
      </c>
      <c r="AD38" s="171" t="s">
        <v>279</v>
      </c>
      <c r="AE38" s="171" t="s">
        <v>279</v>
      </c>
      <c r="AF38" s="171" t="s">
        <v>279</v>
      </c>
      <c r="AG38" s="171" t="s">
        <v>279</v>
      </c>
      <c r="AH38" s="171" t="s">
        <v>279</v>
      </c>
      <c r="AI38" s="171" t="s">
        <v>279</v>
      </c>
      <c r="AJ38" s="171" t="s">
        <v>279</v>
      </c>
      <c r="AK38" s="171" t="s">
        <v>279</v>
      </c>
      <c r="AL38" s="171" t="s">
        <v>279</v>
      </c>
      <c r="AM38" s="171" t="s">
        <v>279</v>
      </c>
      <c r="AN38" s="171" t="s">
        <v>279</v>
      </c>
      <c r="AO38" s="171" t="s">
        <v>279</v>
      </c>
      <c r="AP38" s="171" t="s">
        <v>279</v>
      </c>
      <c r="AQ38" s="171" t="s">
        <v>279</v>
      </c>
      <c r="AR38" s="171" t="s">
        <v>279</v>
      </c>
      <c r="AS38" s="171" t="s">
        <v>279</v>
      </c>
      <c r="AT38" s="171" t="s">
        <v>279</v>
      </c>
      <c r="AU38" s="173" t="s">
        <v>279</v>
      </c>
      <c r="AV38" s="173" t="s">
        <v>279</v>
      </c>
      <c r="AW38" s="173" t="s">
        <v>279</v>
      </c>
      <c r="AX38" s="171" t="s">
        <v>279</v>
      </c>
      <c r="AY38" s="171" t="s">
        <v>279</v>
      </c>
    </row>
    <row r="39" ht="218.25" hidden="1" customHeight="1">
      <c r="A39" s="79" t="s">
        <v>142</v>
      </c>
      <c r="B39" s="82" t="s">
        <v>145</v>
      </c>
      <c r="C39" s="170" t="s">
        <v>108</v>
      </c>
      <c r="D39" s="172" t="s">
        <v>109</v>
      </c>
      <c r="E39" s="172" t="s">
        <v>109</v>
      </c>
      <c r="F39" s="172" t="s">
        <v>109</v>
      </c>
      <c r="G39" s="172" t="s">
        <v>109</v>
      </c>
      <c r="H39" s="172" t="s">
        <v>109</v>
      </c>
      <c r="I39" s="172" t="s">
        <v>109</v>
      </c>
      <c r="J39" s="172" t="s">
        <v>109</v>
      </c>
      <c r="K39" s="172" t="s">
        <v>109</v>
      </c>
      <c r="L39" s="172" t="s">
        <v>109</v>
      </c>
      <c r="M39" s="172" t="s">
        <v>109</v>
      </c>
      <c r="N39" s="172" t="s">
        <v>109</v>
      </c>
      <c r="O39" s="172" t="s">
        <v>109</v>
      </c>
      <c r="P39" s="172" t="s">
        <v>109</v>
      </c>
      <c r="Q39" s="172" t="s">
        <v>109</v>
      </c>
      <c r="R39" s="172" t="s">
        <v>109</v>
      </c>
      <c r="S39" s="172" t="s">
        <v>109</v>
      </c>
      <c r="T39" s="171" t="s">
        <v>279</v>
      </c>
      <c r="U39" s="171" t="s">
        <v>279</v>
      </c>
      <c r="V39" s="172" t="s">
        <v>109</v>
      </c>
      <c r="W39" s="172" t="s">
        <v>109</v>
      </c>
      <c r="X39" s="171" t="s">
        <v>279</v>
      </c>
      <c r="Y39" s="171" t="s">
        <v>279</v>
      </c>
      <c r="Z39" s="171" t="s">
        <v>279</v>
      </c>
      <c r="AA39" s="171" t="s">
        <v>279</v>
      </c>
      <c r="AB39" s="171" t="s">
        <v>279</v>
      </c>
      <c r="AC39" s="171" t="s">
        <v>279</v>
      </c>
      <c r="AD39" s="171" t="s">
        <v>279</v>
      </c>
      <c r="AE39" s="171" t="s">
        <v>279</v>
      </c>
      <c r="AF39" s="171" t="s">
        <v>279</v>
      </c>
      <c r="AG39" s="171" t="s">
        <v>279</v>
      </c>
      <c r="AH39" s="171" t="s">
        <v>279</v>
      </c>
      <c r="AI39" s="171" t="s">
        <v>279</v>
      </c>
      <c r="AJ39" s="171" t="s">
        <v>279</v>
      </c>
      <c r="AK39" s="171" t="s">
        <v>279</v>
      </c>
      <c r="AL39" s="171" t="s">
        <v>279</v>
      </c>
      <c r="AM39" s="171" t="s">
        <v>279</v>
      </c>
      <c r="AN39" s="171" t="s">
        <v>279</v>
      </c>
      <c r="AO39" s="171" t="s">
        <v>279</v>
      </c>
      <c r="AP39" s="171" t="s">
        <v>279</v>
      </c>
      <c r="AQ39" s="171" t="s">
        <v>279</v>
      </c>
      <c r="AR39" s="171" t="s">
        <v>279</v>
      </c>
      <c r="AS39" s="171" t="s">
        <v>279</v>
      </c>
      <c r="AT39" s="171" t="s">
        <v>279</v>
      </c>
      <c r="AU39" s="173" t="s">
        <v>279</v>
      </c>
      <c r="AV39" s="173" t="s">
        <v>279</v>
      </c>
      <c r="AW39" s="173" t="s">
        <v>279</v>
      </c>
      <c r="AX39" s="171" t="s">
        <v>279</v>
      </c>
      <c r="AY39" s="171" t="s">
        <v>279</v>
      </c>
    </row>
    <row r="40" ht="94.5" hidden="1">
      <c r="A40" s="79" t="s">
        <v>142</v>
      </c>
      <c r="B40" s="82" t="s">
        <v>146</v>
      </c>
      <c r="C40" s="170" t="s">
        <v>108</v>
      </c>
      <c r="D40" s="172" t="s">
        <v>109</v>
      </c>
      <c r="E40" s="172" t="s">
        <v>109</v>
      </c>
      <c r="F40" s="172" t="s">
        <v>109</v>
      </c>
      <c r="G40" s="172" t="s">
        <v>109</v>
      </c>
      <c r="H40" s="172" t="s">
        <v>109</v>
      </c>
      <c r="I40" s="172" t="s">
        <v>109</v>
      </c>
      <c r="J40" s="172" t="s">
        <v>109</v>
      </c>
      <c r="K40" s="172" t="s">
        <v>109</v>
      </c>
      <c r="L40" s="172" t="s">
        <v>109</v>
      </c>
      <c r="M40" s="172" t="s">
        <v>109</v>
      </c>
      <c r="N40" s="172" t="s">
        <v>109</v>
      </c>
      <c r="O40" s="172" t="s">
        <v>109</v>
      </c>
      <c r="P40" s="172" t="s">
        <v>109</v>
      </c>
      <c r="Q40" s="172" t="s">
        <v>109</v>
      </c>
      <c r="R40" s="172" t="s">
        <v>109</v>
      </c>
      <c r="S40" s="172" t="s">
        <v>109</v>
      </c>
      <c r="T40" s="171" t="s">
        <v>279</v>
      </c>
      <c r="U40" s="171" t="s">
        <v>279</v>
      </c>
      <c r="V40" s="172" t="s">
        <v>109</v>
      </c>
      <c r="W40" s="172" t="s">
        <v>109</v>
      </c>
      <c r="X40" s="171" t="s">
        <v>279</v>
      </c>
      <c r="Y40" s="171" t="s">
        <v>279</v>
      </c>
      <c r="Z40" s="171" t="s">
        <v>279</v>
      </c>
      <c r="AA40" s="171" t="s">
        <v>279</v>
      </c>
      <c r="AB40" s="171" t="s">
        <v>279</v>
      </c>
      <c r="AC40" s="171" t="s">
        <v>279</v>
      </c>
      <c r="AD40" s="171" t="s">
        <v>279</v>
      </c>
      <c r="AE40" s="171" t="s">
        <v>279</v>
      </c>
      <c r="AF40" s="171" t="s">
        <v>279</v>
      </c>
      <c r="AG40" s="171" t="s">
        <v>279</v>
      </c>
      <c r="AH40" s="171" t="s">
        <v>279</v>
      </c>
      <c r="AI40" s="171" t="s">
        <v>279</v>
      </c>
      <c r="AJ40" s="171" t="s">
        <v>279</v>
      </c>
      <c r="AK40" s="171" t="s">
        <v>279</v>
      </c>
      <c r="AL40" s="171" t="s">
        <v>279</v>
      </c>
      <c r="AM40" s="171" t="s">
        <v>279</v>
      </c>
      <c r="AN40" s="171" t="s">
        <v>279</v>
      </c>
      <c r="AO40" s="171" t="s">
        <v>279</v>
      </c>
      <c r="AP40" s="171" t="s">
        <v>279</v>
      </c>
      <c r="AQ40" s="171" t="s">
        <v>279</v>
      </c>
      <c r="AR40" s="171" t="s">
        <v>279</v>
      </c>
      <c r="AS40" s="171" t="s">
        <v>279</v>
      </c>
      <c r="AT40" s="171" t="s">
        <v>279</v>
      </c>
      <c r="AU40" s="173" t="s">
        <v>279</v>
      </c>
      <c r="AV40" s="173" t="s">
        <v>279</v>
      </c>
      <c r="AW40" s="173" t="s">
        <v>279</v>
      </c>
      <c r="AX40" s="171" t="s">
        <v>279</v>
      </c>
      <c r="AY40" s="171" t="s">
        <v>279</v>
      </c>
    </row>
    <row r="41" ht="31.5" hidden="1">
      <c r="A41" s="79" t="s">
        <v>147</v>
      </c>
      <c r="B41" s="82" t="s">
        <v>143</v>
      </c>
      <c r="C41" s="170" t="s">
        <v>108</v>
      </c>
      <c r="D41" s="172" t="s">
        <v>109</v>
      </c>
      <c r="E41" s="172" t="s">
        <v>109</v>
      </c>
      <c r="F41" s="172" t="s">
        <v>109</v>
      </c>
      <c r="G41" s="172" t="s">
        <v>109</v>
      </c>
      <c r="H41" s="172" t="s">
        <v>109</v>
      </c>
      <c r="I41" s="172" t="s">
        <v>109</v>
      </c>
      <c r="J41" s="172" t="s">
        <v>109</v>
      </c>
      <c r="K41" s="172" t="s">
        <v>109</v>
      </c>
      <c r="L41" s="172" t="s">
        <v>109</v>
      </c>
      <c r="M41" s="172" t="s">
        <v>109</v>
      </c>
      <c r="N41" s="172" t="s">
        <v>109</v>
      </c>
      <c r="O41" s="172" t="s">
        <v>109</v>
      </c>
      <c r="P41" s="172" t="s">
        <v>109</v>
      </c>
      <c r="Q41" s="172" t="s">
        <v>109</v>
      </c>
      <c r="R41" s="172" t="s">
        <v>109</v>
      </c>
      <c r="S41" s="172" t="s">
        <v>109</v>
      </c>
      <c r="T41" s="171" t="s">
        <v>279</v>
      </c>
      <c r="U41" s="171" t="s">
        <v>279</v>
      </c>
      <c r="V41" s="172" t="s">
        <v>109</v>
      </c>
      <c r="W41" s="172" t="s">
        <v>109</v>
      </c>
      <c r="X41" s="171" t="s">
        <v>279</v>
      </c>
      <c r="Y41" s="171" t="s">
        <v>279</v>
      </c>
      <c r="Z41" s="171" t="s">
        <v>279</v>
      </c>
      <c r="AA41" s="171" t="s">
        <v>279</v>
      </c>
      <c r="AB41" s="171" t="s">
        <v>279</v>
      </c>
      <c r="AC41" s="171" t="s">
        <v>279</v>
      </c>
      <c r="AD41" s="171" t="s">
        <v>279</v>
      </c>
      <c r="AE41" s="171" t="s">
        <v>279</v>
      </c>
      <c r="AF41" s="171" t="s">
        <v>279</v>
      </c>
      <c r="AG41" s="171" t="s">
        <v>279</v>
      </c>
      <c r="AH41" s="171" t="s">
        <v>279</v>
      </c>
      <c r="AI41" s="171" t="s">
        <v>279</v>
      </c>
      <c r="AJ41" s="171" t="s">
        <v>279</v>
      </c>
      <c r="AK41" s="171" t="s">
        <v>279</v>
      </c>
      <c r="AL41" s="171" t="s">
        <v>279</v>
      </c>
      <c r="AM41" s="171" t="s">
        <v>279</v>
      </c>
      <c r="AN41" s="171" t="s">
        <v>279</v>
      </c>
      <c r="AO41" s="171" t="s">
        <v>279</v>
      </c>
      <c r="AP41" s="171" t="s">
        <v>279</v>
      </c>
      <c r="AQ41" s="171" t="s">
        <v>279</v>
      </c>
      <c r="AR41" s="171" t="s">
        <v>279</v>
      </c>
      <c r="AS41" s="171" t="s">
        <v>279</v>
      </c>
      <c r="AT41" s="171" t="s">
        <v>279</v>
      </c>
      <c r="AU41" s="173" t="s">
        <v>279</v>
      </c>
      <c r="AV41" s="173" t="s">
        <v>279</v>
      </c>
      <c r="AW41" s="173" t="s">
        <v>279</v>
      </c>
      <c r="AX41" s="171" t="s">
        <v>279</v>
      </c>
      <c r="AY41" s="171" t="s">
        <v>279</v>
      </c>
    </row>
    <row r="42" ht="222.75" hidden="1" customHeight="1">
      <c r="A42" s="79" t="s">
        <v>147</v>
      </c>
      <c r="B42" s="82" t="s">
        <v>144</v>
      </c>
      <c r="C42" s="170" t="s">
        <v>108</v>
      </c>
      <c r="D42" s="172" t="s">
        <v>109</v>
      </c>
      <c r="E42" s="172" t="s">
        <v>109</v>
      </c>
      <c r="F42" s="172" t="s">
        <v>109</v>
      </c>
      <c r="G42" s="172" t="s">
        <v>109</v>
      </c>
      <c r="H42" s="172" t="s">
        <v>109</v>
      </c>
      <c r="I42" s="172" t="s">
        <v>109</v>
      </c>
      <c r="J42" s="172" t="s">
        <v>109</v>
      </c>
      <c r="K42" s="172" t="s">
        <v>109</v>
      </c>
      <c r="L42" s="172" t="s">
        <v>109</v>
      </c>
      <c r="M42" s="172" t="s">
        <v>109</v>
      </c>
      <c r="N42" s="172" t="s">
        <v>109</v>
      </c>
      <c r="O42" s="172" t="s">
        <v>109</v>
      </c>
      <c r="P42" s="172" t="s">
        <v>109</v>
      </c>
      <c r="Q42" s="172" t="s">
        <v>109</v>
      </c>
      <c r="R42" s="172" t="s">
        <v>109</v>
      </c>
      <c r="S42" s="172" t="s">
        <v>109</v>
      </c>
      <c r="T42" s="171" t="s">
        <v>279</v>
      </c>
      <c r="U42" s="171" t="s">
        <v>279</v>
      </c>
      <c r="V42" s="172" t="s">
        <v>109</v>
      </c>
      <c r="W42" s="172" t="s">
        <v>109</v>
      </c>
      <c r="X42" s="171" t="s">
        <v>279</v>
      </c>
      <c r="Y42" s="171" t="s">
        <v>279</v>
      </c>
      <c r="Z42" s="171" t="s">
        <v>279</v>
      </c>
      <c r="AA42" s="171" t="s">
        <v>279</v>
      </c>
      <c r="AB42" s="171" t="s">
        <v>279</v>
      </c>
      <c r="AC42" s="171" t="s">
        <v>279</v>
      </c>
      <c r="AD42" s="171" t="s">
        <v>279</v>
      </c>
      <c r="AE42" s="171" t="s">
        <v>279</v>
      </c>
      <c r="AF42" s="171" t="s">
        <v>279</v>
      </c>
      <c r="AG42" s="171" t="s">
        <v>279</v>
      </c>
      <c r="AH42" s="171" t="s">
        <v>279</v>
      </c>
      <c r="AI42" s="171" t="s">
        <v>279</v>
      </c>
      <c r="AJ42" s="171" t="s">
        <v>279</v>
      </c>
      <c r="AK42" s="171" t="s">
        <v>279</v>
      </c>
      <c r="AL42" s="171" t="s">
        <v>279</v>
      </c>
      <c r="AM42" s="171" t="s">
        <v>279</v>
      </c>
      <c r="AN42" s="171" t="s">
        <v>279</v>
      </c>
      <c r="AO42" s="171" t="s">
        <v>279</v>
      </c>
      <c r="AP42" s="171" t="s">
        <v>279</v>
      </c>
      <c r="AQ42" s="171" t="s">
        <v>279</v>
      </c>
      <c r="AR42" s="171" t="s">
        <v>279</v>
      </c>
      <c r="AS42" s="171" t="s">
        <v>279</v>
      </c>
      <c r="AT42" s="171" t="s">
        <v>279</v>
      </c>
      <c r="AU42" s="173" t="s">
        <v>279</v>
      </c>
      <c r="AV42" s="173" t="s">
        <v>279</v>
      </c>
      <c r="AW42" s="173" t="s">
        <v>279</v>
      </c>
      <c r="AX42" s="171" t="s">
        <v>279</v>
      </c>
      <c r="AY42" s="171" t="s">
        <v>279</v>
      </c>
    </row>
    <row r="43" ht="203.25" hidden="1" customHeight="1">
      <c r="A43" s="79" t="s">
        <v>147</v>
      </c>
      <c r="B43" s="82" t="s">
        <v>145</v>
      </c>
      <c r="C43" s="170" t="s">
        <v>108</v>
      </c>
      <c r="D43" s="172" t="s">
        <v>109</v>
      </c>
      <c r="E43" s="172" t="s">
        <v>109</v>
      </c>
      <c r="F43" s="172" t="s">
        <v>109</v>
      </c>
      <c r="G43" s="172" t="s">
        <v>109</v>
      </c>
      <c r="H43" s="172" t="s">
        <v>109</v>
      </c>
      <c r="I43" s="172" t="s">
        <v>109</v>
      </c>
      <c r="J43" s="172" t="s">
        <v>109</v>
      </c>
      <c r="K43" s="172" t="s">
        <v>109</v>
      </c>
      <c r="L43" s="172" t="s">
        <v>109</v>
      </c>
      <c r="M43" s="172" t="s">
        <v>109</v>
      </c>
      <c r="N43" s="172" t="s">
        <v>109</v>
      </c>
      <c r="O43" s="172" t="s">
        <v>109</v>
      </c>
      <c r="P43" s="172" t="s">
        <v>109</v>
      </c>
      <c r="Q43" s="172" t="s">
        <v>109</v>
      </c>
      <c r="R43" s="172" t="s">
        <v>109</v>
      </c>
      <c r="S43" s="172" t="s">
        <v>109</v>
      </c>
      <c r="T43" s="171" t="s">
        <v>279</v>
      </c>
      <c r="U43" s="171" t="s">
        <v>279</v>
      </c>
      <c r="V43" s="172" t="s">
        <v>109</v>
      </c>
      <c r="W43" s="172" t="s">
        <v>109</v>
      </c>
      <c r="X43" s="171" t="s">
        <v>279</v>
      </c>
      <c r="Y43" s="171" t="s">
        <v>279</v>
      </c>
      <c r="Z43" s="171" t="s">
        <v>279</v>
      </c>
      <c r="AA43" s="171" t="s">
        <v>279</v>
      </c>
      <c r="AB43" s="171" t="s">
        <v>279</v>
      </c>
      <c r="AC43" s="171" t="s">
        <v>279</v>
      </c>
      <c r="AD43" s="171" t="s">
        <v>279</v>
      </c>
      <c r="AE43" s="171" t="s">
        <v>279</v>
      </c>
      <c r="AF43" s="171" t="s">
        <v>279</v>
      </c>
      <c r="AG43" s="171" t="s">
        <v>279</v>
      </c>
      <c r="AH43" s="171" t="s">
        <v>279</v>
      </c>
      <c r="AI43" s="171" t="s">
        <v>279</v>
      </c>
      <c r="AJ43" s="171" t="s">
        <v>279</v>
      </c>
      <c r="AK43" s="171" t="s">
        <v>279</v>
      </c>
      <c r="AL43" s="171" t="s">
        <v>279</v>
      </c>
      <c r="AM43" s="171" t="s">
        <v>279</v>
      </c>
      <c r="AN43" s="171" t="s">
        <v>279</v>
      </c>
      <c r="AO43" s="171" t="s">
        <v>279</v>
      </c>
      <c r="AP43" s="171" t="s">
        <v>279</v>
      </c>
      <c r="AQ43" s="171" t="s">
        <v>279</v>
      </c>
      <c r="AR43" s="171" t="s">
        <v>279</v>
      </c>
      <c r="AS43" s="171" t="s">
        <v>279</v>
      </c>
      <c r="AT43" s="171" t="s">
        <v>279</v>
      </c>
      <c r="AU43" s="173" t="s">
        <v>279</v>
      </c>
      <c r="AV43" s="173" t="s">
        <v>279</v>
      </c>
      <c r="AW43" s="173" t="s">
        <v>279</v>
      </c>
      <c r="AX43" s="171" t="s">
        <v>279</v>
      </c>
      <c r="AY43" s="171" t="s">
        <v>279</v>
      </c>
    </row>
    <row r="44" ht="197.25" hidden="1" customHeight="1">
      <c r="A44" s="79" t="s">
        <v>147</v>
      </c>
      <c r="B44" s="82" t="s">
        <v>148</v>
      </c>
      <c r="C44" s="170" t="s">
        <v>108</v>
      </c>
      <c r="D44" s="172" t="s">
        <v>109</v>
      </c>
      <c r="E44" s="172" t="s">
        <v>109</v>
      </c>
      <c r="F44" s="172" t="s">
        <v>109</v>
      </c>
      <c r="G44" s="172" t="s">
        <v>109</v>
      </c>
      <c r="H44" s="172" t="s">
        <v>109</v>
      </c>
      <c r="I44" s="172" t="s">
        <v>109</v>
      </c>
      <c r="J44" s="172" t="s">
        <v>109</v>
      </c>
      <c r="K44" s="172" t="s">
        <v>109</v>
      </c>
      <c r="L44" s="172" t="s">
        <v>109</v>
      </c>
      <c r="M44" s="172" t="s">
        <v>109</v>
      </c>
      <c r="N44" s="172" t="s">
        <v>109</v>
      </c>
      <c r="O44" s="172" t="s">
        <v>109</v>
      </c>
      <c r="P44" s="172" t="s">
        <v>109</v>
      </c>
      <c r="Q44" s="172" t="s">
        <v>109</v>
      </c>
      <c r="R44" s="172" t="s">
        <v>109</v>
      </c>
      <c r="S44" s="172" t="s">
        <v>109</v>
      </c>
      <c r="T44" s="171" t="s">
        <v>279</v>
      </c>
      <c r="U44" s="171" t="s">
        <v>279</v>
      </c>
      <c r="V44" s="172" t="s">
        <v>109</v>
      </c>
      <c r="W44" s="172" t="s">
        <v>109</v>
      </c>
      <c r="X44" s="171" t="s">
        <v>279</v>
      </c>
      <c r="Y44" s="171" t="s">
        <v>279</v>
      </c>
      <c r="Z44" s="171" t="s">
        <v>279</v>
      </c>
      <c r="AA44" s="171" t="s">
        <v>279</v>
      </c>
      <c r="AB44" s="171" t="s">
        <v>279</v>
      </c>
      <c r="AC44" s="171" t="s">
        <v>279</v>
      </c>
      <c r="AD44" s="171" t="s">
        <v>279</v>
      </c>
      <c r="AE44" s="171" t="s">
        <v>279</v>
      </c>
      <c r="AF44" s="171" t="s">
        <v>279</v>
      </c>
      <c r="AG44" s="171" t="s">
        <v>279</v>
      </c>
      <c r="AH44" s="171" t="s">
        <v>279</v>
      </c>
      <c r="AI44" s="171" t="s">
        <v>279</v>
      </c>
      <c r="AJ44" s="171" t="s">
        <v>279</v>
      </c>
      <c r="AK44" s="171" t="s">
        <v>279</v>
      </c>
      <c r="AL44" s="171" t="s">
        <v>279</v>
      </c>
      <c r="AM44" s="171" t="s">
        <v>279</v>
      </c>
      <c r="AN44" s="171" t="s">
        <v>279</v>
      </c>
      <c r="AO44" s="171" t="s">
        <v>279</v>
      </c>
      <c r="AP44" s="171" t="s">
        <v>279</v>
      </c>
      <c r="AQ44" s="171" t="s">
        <v>279</v>
      </c>
      <c r="AR44" s="171" t="s">
        <v>279</v>
      </c>
      <c r="AS44" s="171" t="s">
        <v>279</v>
      </c>
      <c r="AT44" s="171" t="s">
        <v>279</v>
      </c>
      <c r="AU44" s="173" t="s">
        <v>279</v>
      </c>
      <c r="AV44" s="173" t="s">
        <v>279</v>
      </c>
      <c r="AW44" s="173" t="s">
        <v>279</v>
      </c>
      <c r="AX44" s="171" t="s">
        <v>279</v>
      </c>
      <c r="AY44" s="171" t="s">
        <v>279</v>
      </c>
    </row>
    <row r="45" ht="192" hidden="1" customHeight="1">
      <c r="A45" s="79" t="s">
        <v>149</v>
      </c>
      <c r="B45" s="82" t="s">
        <v>150</v>
      </c>
      <c r="C45" s="170" t="s">
        <v>108</v>
      </c>
      <c r="D45" s="172" t="s">
        <v>109</v>
      </c>
      <c r="E45" s="172" t="s">
        <v>109</v>
      </c>
      <c r="F45" s="172" t="s">
        <v>109</v>
      </c>
      <c r="G45" s="172" t="s">
        <v>109</v>
      </c>
      <c r="H45" s="172" t="s">
        <v>109</v>
      </c>
      <c r="I45" s="172" t="s">
        <v>109</v>
      </c>
      <c r="J45" s="172" t="s">
        <v>109</v>
      </c>
      <c r="K45" s="172" t="s">
        <v>109</v>
      </c>
      <c r="L45" s="172" t="s">
        <v>109</v>
      </c>
      <c r="M45" s="172" t="s">
        <v>109</v>
      </c>
      <c r="N45" s="172" t="s">
        <v>109</v>
      </c>
      <c r="O45" s="172" t="s">
        <v>109</v>
      </c>
      <c r="P45" s="172" t="s">
        <v>109</v>
      </c>
      <c r="Q45" s="172" t="s">
        <v>109</v>
      </c>
      <c r="R45" s="172" t="s">
        <v>109</v>
      </c>
      <c r="S45" s="172" t="s">
        <v>109</v>
      </c>
      <c r="T45" s="171" t="s">
        <v>279</v>
      </c>
      <c r="U45" s="171" t="s">
        <v>279</v>
      </c>
      <c r="V45" s="172" t="s">
        <v>109</v>
      </c>
      <c r="W45" s="172" t="s">
        <v>109</v>
      </c>
      <c r="X45" s="171" t="s">
        <v>279</v>
      </c>
      <c r="Y45" s="171" t="s">
        <v>279</v>
      </c>
      <c r="Z45" s="171" t="s">
        <v>279</v>
      </c>
      <c r="AA45" s="171" t="s">
        <v>279</v>
      </c>
      <c r="AB45" s="171" t="s">
        <v>279</v>
      </c>
      <c r="AC45" s="171" t="s">
        <v>279</v>
      </c>
      <c r="AD45" s="171" t="s">
        <v>279</v>
      </c>
      <c r="AE45" s="171" t="s">
        <v>279</v>
      </c>
      <c r="AF45" s="171" t="s">
        <v>279</v>
      </c>
      <c r="AG45" s="171" t="s">
        <v>279</v>
      </c>
      <c r="AH45" s="171" t="s">
        <v>279</v>
      </c>
      <c r="AI45" s="171" t="s">
        <v>279</v>
      </c>
      <c r="AJ45" s="171" t="s">
        <v>279</v>
      </c>
      <c r="AK45" s="171" t="s">
        <v>279</v>
      </c>
      <c r="AL45" s="171" t="s">
        <v>279</v>
      </c>
      <c r="AM45" s="171" t="s">
        <v>279</v>
      </c>
      <c r="AN45" s="171" t="s">
        <v>279</v>
      </c>
      <c r="AO45" s="171" t="s">
        <v>279</v>
      </c>
      <c r="AP45" s="171" t="s">
        <v>279</v>
      </c>
      <c r="AQ45" s="171" t="s">
        <v>279</v>
      </c>
      <c r="AR45" s="171" t="s">
        <v>279</v>
      </c>
      <c r="AS45" s="171" t="s">
        <v>279</v>
      </c>
      <c r="AT45" s="171" t="s">
        <v>279</v>
      </c>
      <c r="AU45" s="173" t="s">
        <v>279</v>
      </c>
      <c r="AV45" s="173" t="s">
        <v>279</v>
      </c>
      <c r="AW45" s="173" t="s">
        <v>279</v>
      </c>
      <c r="AX45" s="171" t="s">
        <v>279</v>
      </c>
      <c r="AY45" s="171" t="s">
        <v>279</v>
      </c>
    </row>
    <row r="46" ht="189" hidden="1" customHeight="1">
      <c r="A46" s="79" t="s">
        <v>151</v>
      </c>
      <c r="B46" s="82" t="s">
        <v>152</v>
      </c>
      <c r="C46" s="170" t="s">
        <v>108</v>
      </c>
      <c r="D46" s="172" t="s">
        <v>109</v>
      </c>
      <c r="E46" s="172" t="s">
        <v>109</v>
      </c>
      <c r="F46" s="172" t="s">
        <v>109</v>
      </c>
      <c r="G46" s="172" t="s">
        <v>109</v>
      </c>
      <c r="H46" s="172" t="s">
        <v>109</v>
      </c>
      <c r="I46" s="172" t="s">
        <v>109</v>
      </c>
      <c r="J46" s="172" t="s">
        <v>109</v>
      </c>
      <c r="K46" s="172" t="s">
        <v>109</v>
      </c>
      <c r="L46" s="172" t="s">
        <v>109</v>
      </c>
      <c r="M46" s="172" t="s">
        <v>109</v>
      </c>
      <c r="N46" s="172" t="s">
        <v>109</v>
      </c>
      <c r="O46" s="172" t="s">
        <v>109</v>
      </c>
      <c r="P46" s="172" t="s">
        <v>109</v>
      </c>
      <c r="Q46" s="172" t="s">
        <v>109</v>
      </c>
      <c r="R46" s="172" t="s">
        <v>109</v>
      </c>
      <c r="S46" s="172" t="s">
        <v>109</v>
      </c>
      <c r="T46" s="171" t="s">
        <v>279</v>
      </c>
      <c r="U46" s="171" t="s">
        <v>279</v>
      </c>
      <c r="V46" s="172" t="s">
        <v>109</v>
      </c>
      <c r="W46" s="172" t="s">
        <v>109</v>
      </c>
      <c r="X46" s="171" t="s">
        <v>279</v>
      </c>
      <c r="Y46" s="171" t="s">
        <v>279</v>
      </c>
      <c r="Z46" s="171" t="s">
        <v>279</v>
      </c>
      <c r="AA46" s="171" t="s">
        <v>279</v>
      </c>
      <c r="AB46" s="171" t="s">
        <v>279</v>
      </c>
      <c r="AC46" s="171" t="s">
        <v>279</v>
      </c>
      <c r="AD46" s="171" t="s">
        <v>279</v>
      </c>
      <c r="AE46" s="171" t="s">
        <v>279</v>
      </c>
      <c r="AF46" s="171" t="s">
        <v>279</v>
      </c>
      <c r="AG46" s="171" t="s">
        <v>279</v>
      </c>
      <c r="AH46" s="171" t="s">
        <v>279</v>
      </c>
      <c r="AI46" s="171" t="s">
        <v>279</v>
      </c>
      <c r="AJ46" s="171" t="s">
        <v>279</v>
      </c>
      <c r="AK46" s="171" t="s">
        <v>279</v>
      </c>
      <c r="AL46" s="171" t="s">
        <v>279</v>
      </c>
      <c r="AM46" s="171" t="s">
        <v>279</v>
      </c>
      <c r="AN46" s="171" t="s">
        <v>279</v>
      </c>
      <c r="AO46" s="171" t="s">
        <v>279</v>
      </c>
      <c r="AP46" s="171" t="s">
        <v>279</v>
      </c>
      <c r="AQ46" s="171" t="s">
        <v>279</v>
      </c>
      <c r="AR46" s="171" t="s">
        <v>279</v>
      </c>
      <c r="AS46" s="171" t="s">
        <v>279</v>
      </c>
      <c r="AT46" s="171" t="s">
        <v>279</v>
      </c>
      <c r="AU46" s="173" t="s">
        <v>279</v>
      </c>
      <c r="AV46" s="173" t="s">
        <v>279</v>
      </c>
      <c r="AW46" s="173" t="s">
        <v>279</v>
      </c>
      <c r="AX46" s="171" t="s">
        <v>279</v>
      </c>
      <c r="AY46" s="171" t="s">
        <v>279</v>
      </c>
    </row>
    <row r="47" ht="78.75" hidden="1">
      <c r="A47" s="79" t="s">
        <v>153</v>
      </c>
      <c r="B47" s="82" t="s">
        <v>154</v>
      </c>
      <c r="C47" s="170" t="s">
        <v>108</v>
      </c>
      <c r="D47" s="172" t="s">
        <v>109</v>
      </c>
      <c r="E47" s="172" t="s">
        <v>109</v>
      </c>
      <c r="F47" s="172" t="s">
        <v>109</v>
      </c>
      <c r="G47" s="172" t="s">
        <v>109</v>
      </c>
      <c r="H47" s="172" t="s">
        <v>109</v>
      </c>
      <c r="I47" s="172" t="s">
        <v>109</v>
      </c>
      <c r="J47" s="172" t="s">
        <v>109</v>
      </c>
      <c r="K47" s="172" t="s">
        <v>109</v>
      </c>
      <c r="L47" s="172" t="s">
        <v>109</v>
      </c>
      <c r="M47" s="172" t="s">
        <v>109</v>
      </c>
      <c r="N47" s="172" t="s">
        <v>109</v>
      </c>
      <c r="O47" s="172" t="s">
        <v>109</v>
      </c>
      <c r="P47" s="172" t="s">
        <v>109</v>
      </c>
      <c r="Q47" s="172" t="s">
        <v>109</v>
      </c>
      <c r="R47" s="172" t="s">
        <v>109</v>
      </c>
      <c r="S47" s="172" t="s">
        <v>109</v>
      </c>
      <c r="T47" s="171" t="s">
        <v>279</v>
      </c>
      <c r="U47" s="171" t="s">
        <v>279</v>
      </c>
      <c r="V47" s="172" t="s">
        <v>109</v>
      </c>
      <c r="W47" s="172" t="s">
        <v>109</v>
      </c>
      <c r="X47" s="171" t="s">
        <v>279</v>
      </c>
      <c r="Y47" s="171" t="s">
        <v>279</v>
      </c>
      <c r="Z47" s="171" t="s">
        <v>279</v>
      </c>
      <c r="AA47" s="171" t="s">
        <v>279</v>
      </c>
      <c r="AB47" s="171" t="s">
        <v>279</v>
      </c>
      <c r="AC47" s="171" t="s">
        <v>279</v>
      </c>
      <c r="AD47" s="171" t="s">
        <v>279</v>
      </c>
      <c r="AE47" s="171" t="s">
        <v>279</v>
      </c>
      <c r="AF47" s="171" t="s">
        <v>279</v>
      </c>
      <c r="AG47" s="171" t="s">
        <v>279</v>
      </c>
      <c r="AH47" s="171" t="s">
        <v>279</v>
      </c>
      <c r="AI47" s="171" t="s">
        <v>279</v>
      </c>
      <c r="AJ47" s="171" t="s">
        <v>279</v>
      </c>
      <c r="AK47" s="171" t="s">
        <v>279</v>
      </c>
      <c r="AL47" s="171" t="s">
        <v>279</v>
      </c>
      <c r="AM47" s="171" t="s">
        <v>279</v>
      </c>
      <c r="AN47" s="171" t="s">
        <v>279</v>
      </c>
      <c r="AO47" s="171" t="s">
        <v>279</v>
      </c>
      <c r="AP47" s="171" t="s">
        <v>279</v>
      </c>
      <c r="AQ47" s="171" t="s">
        <v>279</v>
      </c>
      <c r="AR47" s="171" t="s">
        <v>279</v>
      </c>
      <c r="AS47" s="171" t="s">
        <v>279</v>
      </c>
      <c r="AT47" s="171" t="s">
        <v>279</v>
      </c>
      <c r="AU47" s="173" t="s">
        <v>279</v>
      </c>
      <c r="AV47" s="173" t="s">
        <v>279</v>
      </c>
      <c r="AW47" s="173" t="s">
        <v>279</v>
      </c>
      <c r="AX47" s="171" t="s">
        <v>279</v>
      </c>
      <c r="AY47" s="171" t="s">
        <v>279</v>
      </c>
    </row>
    <row r="48" s="25" customFormat="1" ht="31.5">
      <c r="A48" s="56" t="s">
        <v>155</v>
      </c>
      <c r="B48" s="57" t="s">
        <v>156</v>
      </c>
      <c r="C48" s="102" t="s">
        <v>108</v>
      </c>
      <c r="D48" s="178" t="s">
        <v>109</v>
      </c>
      <c r="E48" s="178" t="s">
        <v>109</v>
      </c>
      <c r="F48" s="178" t="s">
        <v>109</v>
      </c>
      <c r="G48" s="178" t="s">
        <v>109</v>
      </c>
      <c r="H48" s="178" t="s">
        <v>109</v>
      </c>
      <c r="I48" s="178" t="s">
        <v>109</v>
      </c>
      <c r="J48" s="178" t="s">
        <v>109</v>
      </c>
      <c r="K48" s="178" t="s">
        <v>109</v>
      </c>
      <c r="L48" s="178" t="s">
        <v>109</v>
      </c>
      <c r="M48" s="178" t="s">
        <v>109</v>
      </c>
      <c r="N48" s="178" t="s">
        <v>109</v>
      </c>
      <c r="O48" s="178" t="s">
        <v>109</v>
      </c>
      <c r="P48" s="178" t="s">
        <v>109</v>
      </c>
      <c r="Q48" s="178" t="s">
        <v>109</v>
      </c>
      <c r="R48" s="178" t="s">
        <v>109</v>
      </c>
      <c r="S48" s="178" t="s">
        <v>109</v>
      </c>
      <c r="T48" s="178">
        <f t="shared" ref="T48:T49" si="0">T49</f>
        <v>0.40000000000000002</v>
      </c>
      <c r="U48" s="178">
        <f t="shared" ref="U48:U49" si="1">U49</f>
        <v>0.40000000000000002</v>
      </c>
      <c r="V48" s="178" t="s">
        <v>109</v>
      </c>
      <c r="W48" s="178" t="s">
        <v>109</v>
      </c>
      <c r="X48" s="178">
        <f t="shared" ref="X48:X49" si="2">X49</f>
        <v>1</v>
      </c>
      <c r="Y48" s="178">
        <f t="shared" ref="Y48:Y49" si="3">Y49</f>
        <v>1</v>
      </c>
      <c r="Z48" s="178" t="s">
        <v>109</v>
      </c>
      <c r="AA48" s="178" t="s">
        <v>109</v>
      </c>
      <c r="AB48" s="178" t="s">
        <v>109</v>
      </c>
      <c r="AC48" s="178" t="s">
        <v>109</v>
      </c>
      <c r="AD48" s="178" t="s">
        <v>109</v>
      </c>
      <c r="AE48" s="178" t="s">
        <v>109</v>
      </c>
      <c r="AF48" s="178" t="s">
        <v>109</v>
      </c>
      <c r="AG48" s="178" t="s">
        <v>109</v>
      </c>
      <c r="AH48" s="178" t="s">
        <v>109</v>
      </c>
      <c r="AI48" s="178" t="s">
        <v>109</v>
      </c>
      <c r="AJ48" s="178" t="s">
        <v>109</v>
      </c>
      <c r="AK48" s="178" t="s">
        <v>109</v>
      </c>
      <c r="AL48" s="178" t="s">
        <v>109</v>
      </c>
      <c r="AM48" s="178" t="s">
        <v>109</v>
      </c>
      <c r="AN48" s="178" t="s">
        <v>109</v>
      </c>
      <c r="AO48" s="178" t="s">
        <v>109</v>
      </c>
      <c r="AP48" s="178" t="s">
        <v>109</v>
      </c>
      <c r="AQ48" s="178" t="s">
        <v>109</v>
      </c>
      <c r="AR48" s="178" t="s">
        <v>109</v>
      </c>
      <c r="AS48" s="178" t="s">
        <v>109</v>
      </c>
      <c r="AT48" s="178" t="s">
        <v>109</v>
      </c>
      <c r="AU48" s="179" t="s">
        <v>109</v>
      </c>
      <c r="AV48" s="179">
        <f>AV51+AV52+AV53+AV54+AV55+AV56+AV57+AV58+AV59</f>
        <v>2.6757077519999997</v>
      </c>
      <c r="AW48" s="179">
        <f>AW51+AW52+AW53+AW54+AW55+AW56+AW57+AW58+AW59</f>
        <v>2.6757077519999997</v>
      </c>
      <c r="AX48" s="178" t="s">
        <v>109</v>
      </c>
      <c r="AY48" s="178" t="s">
        <v>109</v>
      </c>
    </row>
    <row r="49" ht="63">
      <c r="A49" s="56" t="s">
        <v>157</v>
      </c>
      <c r="B49" s="57" t="s">
        <v>158</v>
      </c>
      <c r="C49" s="102" t="s">
        <v>108</v>
      </c>
      <c r="D49" s="178" t="s">
        <v>109</v>
      </c>
      <c r="E49" s="178" t="s">
        <v>109</v>
      </c>
      <c r="F49" s="178" t="s">
        <v>109</v>
      </c>
      <c r="G49" s="178" t="s">
        <v>109</v>
      </c>
      <c r="H49" s="178" t="s">
        <v>109</v>
      </c>
      <c r="I49" s="178" t="s">
        <v>109</v>
      </c>
      <c r="J49" s="178" t="s">
        <v>109</v>
      </c>
      <c r="K49" s="178" t="s">
        <v>109</v>
      </c>
      <c r="L49" s="178" t="s">
        <v>109</v>
      </c>
      <c r="M49" s="178" t="s">
        <v>109</v>
      </c>
      <c r="N49" s="178" t="s">
        <v>109</v>
      </c>
      <c r="O49" s="178" t="s">
        <v>109</v>
      </c>
      <c r="P49" s="178" t="s">
        <v>109</v>
      </c>
      <c r="Q49" s="178" t="s">
        <v>109</v>
      </c>
      <c r="R49" s="178" t="s">
        <v>109</v>
      </c>
      <c r="S49" s="178" t="s">
        <v>109</v>
      </c>
      <c r="T49" s="178">
        <f t="shared" si="0"/>
        <v>0.40000000000000002</v>
      </c>
      <c r="U49" s="178">
        <f t="shared" si="1"/>
        <v>0.40000000000000002</v>
      </c>
      <c r="V49" s="178" t="s">
        <v>109</v>
      </c>
      <c r="W49" s="178" t="s">
        <v>109</v>
      </c>
      <c r="X49" s="178">
        <f t="shared" si="2"/>
        <v>1</v>
      </c>
      <c r="Y49" s="178">
        <f t="shared" si="3"/>
        <v>1</v>
      </c>
      <c r="Z49" s="178" t="s">
        <v>109</v>
      </c>
      <c r="AA49" s="178" t="s">
        <v>109</v>
      </c>
      <c r="AB49" s="178" t="s">
        <v>109</v>
      </c>
      <c r="AC49" s="178" t="s">
        <v>109</v>
      </c>
      <c r="AD49" s="178" t="s">
        <v>109</v>
      </c>
      <c r="AE49" s="178" t="s">
        <v>109</v>
      </c>
      <c r="AF49" s="178" t="s">
        <v>109</v>
      </c>
      <c r="AG49" s="178" t="s">
        <v>109</v>
      </c>
      <c r="AH49" s="178" t="s">
        <v>109</v>
      </c>
      <c r="AI49" s="178" t="s">
        <v>109</v>
      </c>
      <c r="AJ49" s="178" t="s">
        <v>109</v>
      </c>
      <c r="AK49" s="178" t="s">
        <v>109</v>
      </c>
      <c r="AL49" s="178" t="s">
        <v>109</v>
      </c>
      <c r="AM49" s="178" t="s">
        <v>109</v>
      </c>
      <c r="AN49" s="178" t="s">
        <v>109</v>
      </c>
      <c r="AO49" s="178" t="s">
        <v>109</v>
      </c>
      <c r="AP49" s="178" t="s">
        <v>109</v>
      </c>
      <c r="AQ49" s="178" t="s">
        <v>109</v>
      </c>
      <c r="AR49" s="178" t="s">
        <v>109</v>
      </c>
      <c r="AS49" s="178" t="s">
        <v>109</v>
      </c>
      <c r="AT49" s="178" t="s">
        <v>109</v>
      </c>
      <c r="AU49" s="179" t="s">
        <v>109</v>
      </c>
      <c r="AV49" s="179">
        <f>AV48</f>
        <v>2.6757077519999997</v>
      </c>
      <c r="AW49" s="179">
        <f>AW48</f>
        <v>2.6757077519999997</v>
      </c>
      <c r="AX49" s="178" t="s">
        <v>109</v>
      </c>
      <c r="AY49" s="178" t="s">
        <v>109</v>
      </c>
    </row>
    <row r="50" ht="31.5">
      <c r="A50" s="56" t="s">
        <v>159</v>
      </c>
      <c r="B50" s="57" t="s">
        <v>160</v>
      </c>
      <c r="C50" s="102" t="s">
        <v>108</v>
      </c>
      <c r="D50" s="178" t="s">
        <v>109</v>
      </c>
      <c r="E50" s="178" t="s">
        <v>109</v>
      </c>
      <c r="F50" s="178" t="s">
        <v>109</v>
      </c>
      <c r="G50" s="178" t="s">
        <v>109</v>
      </c>
      <c r="H50" s="178" t="s">
        <v>109</v>
      </c>
      <c r="I50" s="178" t="s">
        <v>109</v>
      </c>
      <c r="J50" s="178" t="s">
        <v>109</v>
      </c>
      <c r="K50" s="178" t="s">
        <v>109</v>
      </c>
      <c r="L50" s="178" t="s">
        <v>109</v>
      </c>
      <c r="M50" s="178" t="s">
        <v>109</v>
      </c>
      <c r="N50" s="178" t="s">
        <v>109</v>
      </c>
      <c r="O50" s="178" t="s">
        <v>109</v>
      </c>
      <c r="P50" s="178" t="s">
        <v>109</v>
      </c>
      <c r="Q50" s="178" t="s">
        <v>109</v>
      </c>
      <c r="R50" s="178" t="s">
        <v>109</v>
      </c>
      <c r="S50" s="178" t="s">
        <v>109</v>
      </c>
      <c r="T50" s="178">
        <f>SUM(T51:T56)</f>
        <v>0.40000000000000002</v>
      </c>
      <c r="U50" s="178">
        <f>SUM(U51:U56)</f>
        <v>0.40000000000000002</v>
      </c>
      <c r="V50" s="178" t="s">
        <v>109</v>
      </c>
      <c r="W50" s="178" t="s">
        <v>109</v>
      </c>
      <c r="X50" s="178">
        <f>SUM(X51:X56)</f>
        <v>1</v>
      </c>
      <c r="Y50" s="178">
        <f>SUM(Y51:Y56)</f>
        <v>1</v>
      </c>
      <c r="Z50" s="178" t="s">
        <v>109</v>
      </c>
      <c r="AA50" s="178" t="s">
        <v>109</v>
      </c>
      <c r="AB50" s="178" t="s">
        <v>109</v>
      </c>
      <c r="AC50" s="178" t="s">
        <v>109</v>
      </c>
      <c r="AD50" s="178" t="s">
        <v>109</v>
      </c>
      <c r="AE50" s="178" t="s">
        <v>109</v>
      </c>
      <c r="AF50" s="178" t="s">
        <v>109</v>
      </c>
      <c r="AG50" s="178" t="s">
        <v>109</v>
      </c>
      <c r="AH50" s="178" t="s">
        <v>109</v>
      </c>
      <c r="AI50" s="178" t="s">
        <v>109</v>
      </c>
      <c r="AJ50" s="178" t="s">
        <v>109</v>
      </c>
      <c r="AK50" s="178" t="s">
        <v>109</v>
      </c>
      <c r="AL50" s="178" t="s">
        <v>109</v>
      </c>
      <c r="AM50" s="178" t="s">
        <v>109</v>
      </c>
      <c r="AN50" s="178" t="s">
        <v>109</v>
      </c>
      <c r="AO50" s="178" t="s">
        <v>109</v>
      </c>
      <c r="AP50" s="178" t="s">
        <v>109</v>
      </c>
      <c r="AQ50" s="178" t="s">
        <v>109</v>
      </c>
      <c r="AR50" s="178" t="s">
        <v>109</v>
      </c>
      <c r="AS50" s="178" t="s">
        <v>109</v>
      </c>
      <c r="AT50" s="178" t="s">
        <v>109</v>
      </c>
      <c r="AU50" s="179" t="s">
        <v>109</v>
      </c>
      <c r="AV50" s="179">
        <f>AV48</f>
        <v>2.6757077519999997</v>
      </c>
      <c r="AW50" s="179">
        <f>AW48</f>
        <v>2.6757077519999997</v>
      </c>
      <c r="AX50" s="178" t="s">
        <v>109</v>
      </c>
      <c r="AY50" s="178" t="s">
        <v>109</v>
      </c>
    </row>
    <row r="51" s="180" customFormat="1" ht="63">
      <c r="A51" s="79" t="s">
        <v>159</v>
      </c>
      <c r="B51" s="80" t="s">
        <v>409</v>
      </c>
      <c r="C51" s="80" t="s">
        <v>167</v>
      </c>
      <c r="D51" s="172" t="s">
        <v>109</v>
      </c>
      <c r="E51" s="172" t="s">
        <v>109</v>
      </c>
      <c r="F51" s="172" t="s">
        <v>109</v>
      </c>
      <c r="G51" s="172" t="s">
        <v>109</v>
      </c>
      <c r="H51" s="172" t="s">
        <v>109</v>
      </c>
      <c r="I51" s="172" t="s">
        <v>109</v>
      </c>
      <c r="J51" s="172" t="s">
        <v>109</v>
      </c>
      <c r="K51" s="172" t="s">
        <v>109</v>
      </c>
      <c r="L51" s="172" t="s">
        <v>109</v>
      </c>
      <c r="M51" s="172" t="s">
        <v>109</v>
      </c>
      <c r="N51" s="172" t="s">
        <v>109</v>
      </c>
      <c r="O51" s="172" t="s">
        <v>109</v>
      </c>
      <c r="P51" s="172" t="s">
        <v>109</v>
      </c>
      <c r="Q51" s="172" t="s">
        <v>109</v>
      </c>
      <c r="R51" s="172" t="s">
        <v>109</v>
      </c>
      <c r="S51" s="172" t="s">
        <v>109</v>
      </c>
      <c r="T51" s="172" t="s">
        <v>109</v>
      </c>
      <c r="U51" s="172" t="s">
        <v>109</v>
      </c>
      <c r="V51" s="172" t="s">
        <v>109</v>
      </c>
      <c r="W51" s="172" t="s">
        <v>109</v>
      </c>
      <c r="X51" s="172" t="s">
        <v>109</v>
      </c>
      <c r="Y51" s="172" t="s">
        <v>109</v>
      </c>
      <c r="Z51" s="172" t="s">
        <v>109</v>
      </c>
      <c r="AA51" s="172" t="s">
        <v>109</v>
      </c>
      <c r="AB51" s="172" t="s">
        <v>109</v>
      </c>
      <c r="AC51" s="172" t="s">
        <v>109</v>
      </c>
      <c r="AD51" s="172" t="s">
        <v>109</v>
      </c>
      <c r="AE51" s="172" t="s">
        <v>109</v>
      </c>
      <c r="AF51" s="172" t="s">
        <v>109</v>
      </c>
      <c r="AG51" s="172" t="s">
        <v>109</v>
      </c>
      <c r="AH51" s="172" t="s">
        <v>109</v>
      </c>
      <c r="AI51" s="172" t="s">
        <v>109</v>
      </c>
      <c r="AJ51" s="172" t="s">
        <v>109</v>
      </c>
      <c r="AK51" s="172" t="s">
        <v>109</v>
      </c>
      <c r="AL51" s="172" t="s">
        <v>109</v>
      </c>
      <c r="AM51" s="172" t="s">
        <v>109</v>
      </c>
      <c r="AN51" s="172" t="s">
        <v>109</v>
      </c>
      <c r="AO51" s="172" t="s">
        <v>109</v>
      </c>
      <c r="AP51" s="172" t="s">
        <v>109</v>
      </c>
      <c r="AQ51" s="172" t="s">
        <v>109</v>
      </c>
      <c r="AR51" s="172" t="s">
        <v>109</v>
      </c>
      <c r="AS51" s="172" t="s">
        <v>109</v>
      </c>
      <c r="AT51" s="172" t="s">
        <v>109</v>
      </c>
      <c r="AU51" s="181" t="s">
        <v>109</v>
      </c>
      <c r="AV51" s="181">
        <v>0.28999999999999998</v>
      </c>
      <c r="AW51" s="181">
        <v>0.28999999999999998</v>
      </c>
      <c r="AX51" s="172" t="s">
        <v>109</v>
      </c>
      <c r="AY51" s="172" t="s">
        <v>109</v>
      </c>
    </row>
    <row r="52" ht="63">
      <c r="A52" s="79" t="s">
        <v>159</v>
      </c>
      <c r="B52" s="80" t="s">
        <v>169</v>
      </c>
      <c r="C52" s="80" t="s">
        <v>170</v>
      </c>
      <c r="D52" s="172" t="s">
        <v>109</v>
      </c>
      <c r="E52" s="172" t="s">
        <v>109</v>
      </c>
      <c r="F52" s="172" t="s">
        <v>109</v>
      </c>
      <c r="G52" s="172" t="s">
        <v>109</v>
      </c>
      <c r="H52" s="172" t="s">
        <v>109</v>
      </c>
      <c r="I52" s="172" t="s">
        <v>109</v>
      </c>
      <c r="J52" s="172" t="s">
        <v>109</v>
      </c>
      <c r="K52" s="172" t="s">
        <v>109</v>
      </c>
      <c r="L52" s="172" t="s">
        <v>109</v>
      </c>
      <c r="M52" s="172" t="s">
        <v>109</v>
      </c>
      <c r="N52" s="172" t="s">
        <v>109</v>
      </c>
      <c r="O52" s="172" t="s">
        <v>109</v>
      </c>
      <c r="P52" s="172" t="s">
        <v>109</v>
      </c>
      <c r="Q52" s="172" t="s">
        <v>109</v>
      </c>
      <c r="R52" s="172" t="s">
        <v>109</v>
      </c>
      <c r="S52" s="172" t="s">
        <v>109</v>
      </c>
      <c r="T52" s="172" t="s">
        <v>109</v>
      </c>
      <c r="U52" s="172" t="s">
        <v>109</v>
      </c>
      <c r="V52" s="172" t="s">
        <v>109</v>
      </c>
      <c r="W52" s="172" t="s">
        <v>109</v>
      </c>
      <c r="X52" s="172" t="s">
        <v>109</v>
      </c>
      <c r="Y52" s="172" t="s">
        <v>109</v>
      </c>
      <c r="Z52" s="172" t="s">
        <v>109</v>
      </c>
      <c r="AA52" s="172" t="s">
        <v>109</v>
      </c>
      <c r="AB52" s="172" t="s">
        <v>109</v>
      </c>
      <c r="AC52" s="172" t="s">
        <v>109</v>
      </c>
      <c r="AD52" s="172" t="s">
        <v>109</v>
      </c>
      <c r="AE52" s="172" t="s">
        <v>109</v>
      </c>
      <c r="AF52" s="172" t="s">
        <v>109</v>
      </c>
      <c r="AG52" s="172" t="s">
        <v>109</v>
      </c>
      <c r="AH52" s="172" t="s">
        <v>109</v>
      </c>
      <c r="AI52" s="172" t="s">
        <v>109</v>
      </c>
      <c r="AJ52" s="172" t="s">
        <v>109</v>
      </c>
      <c r="AK52" s="172" t="s">
        <v>109</v>
      </c>
      <c r="AL52" s="172" t="s">
        <v>109</v>
      </c>
      <c r="AM52" s="172" t="s">
        <v>109</v>
      </c>
      <c r="AN52" s="172" t="s">
        <v>109</v>
      </c>
      <c r="AO52" s="172" t="s">
        <v>109</v>
      </c>
      <c r="AP52" s="172" t="s">
        <v>109</v>
      </c>
      <c r="AQ52" s="172" t="s">
        <v>109</v>
      </c>
      <c r="AR52" s="172" t="s">
        <v>109</v>
      </c>
      <c r="AS52" s="172" t="s">
        <v>109</v>
      </c>
      <c r="AT52" s="172" t="s">
        <v>109</v>
      </c>
      <c r="AU52" s="181" t="s">
        <v>109</v>
      </c>
      <c r="AV52" s="181">
        <v>0.14199999999999999</v>
      </c>
      <c r="AW52" s="181">
        <v>0.14199999999999999</v>
      </c>
      <c r="AX52" s="172" t="s">
        <v>109</v>
      </c>
      <c r="AY52" s="172" t="s">
        <v>109</v>
      </c>
    </row>
    <row r="53" ht="47.25">
      <c r="A53" s="79" t="s">
        <v>159</v>
      </c>
      <c r="B53" s="80" t="s">
        <v>171</v>
      </c>
      <c r="C53" s="80" t="s">
        <v>172</v>
      </c>
      <c r="D53" s="172" t="s">
        <v>109</v>
      </c>
      <c r="E53" s="172" t="s">
        <v>109</v>
      </c>
      <c r="F53" s="172" t="s">
        <v>109</v>
      </c>
      <c r="G53" s="172" t="s">
        <v>109</v>
      </c>
      <c r="H53" s="172" t="s">
        <v>109</v>
      </c>
      <c r="I53" s="172" t="s">
        <v>109</v>
      </c>
      <c r="J53" s="172" t="s">
        <v>109</v>
      </c>
      <c r="K53" s="172" t="s">
        <v>109</v>
      </c>
      <c r="L53" s="172" t="s">
        <v>109</v>
      </c>
      <c r="M53" s="172" t="s">
        <v>109</v>
      </c>
      <c r="N53" s="172" t="s">
        <v>109</v>
      </c>
      <c r="O53" s="172" t="s">
        <v>109</v>
      </c>
      <c r="P53" s="172" t="s">
        <v>109</v>
      </c>
      <c r="Q53" s="172" t="s">
        <v>109</v>
      </c>
      <c r="R53" s="172" t="s">
        <v>109</v>
      </c>
      <c r="S53" s="172" t="s">
        <v>109</v>
      </c>
      <c r="T53" s="171">
        <v>0.40000000000000002</v>
      </c>
      <c r="U53" s="171">
        <v>0.40000000000000002</v>
      </c>
      <c r="V53" s="172" t="s">
        <v>109</v>
      </c>
      <c r="W53" s="172" t="s">
        <v>109</v>
      </c>
      <c r="X53" s="171">
        <v>1</v>
      </c>
      <c r="Y53" s="171">
        <v>1</v>
      </c>
      <c r="Z53" s="172" t="s">
        <v>109</v>
      </c>
      <c r="AA53" s="172" t="s">
        <v>109</v>
      </c>
      <c r="AB53" s="172" t="s">
        <v>109</v>
      </c>
      <c r="AC53" s="172" t="s">
        <v>109</v>
      </c>
      <c r="AD53" s="172" t="s">
        <v>109</v>
      </c>
      <c r="AE53" s="172" t="s">
        <v>109</v>
      </c>
      <c r="AF53" s="172" t="s">
        <v>109</v>
      </c>
      <c r="AG53" s="172" t="s">
        <v>109</v>
      </c>
      <c r="AH53" s="172" t="s">
        <v>109</v>
      </c>
      <c r="AI53" s="172" t="s">
        <v>109</v>
      </c>
      <c r="AJ53" s="172" t="s">
        <v>109</v>
      </c>
      <c r="AK53" s="172" t="s">
        <v>109</v>
      </c>
      <c r="AL53" s="172" t="s">
        <v>109</v>
      </c>
      <c r="AM53" s="172" t="s">
        <v>109</v>
      </c>
      <c r="AN53" s="172" t="s">
        <v>109</v>
      </c>
      <c r="AO53" s="172" t="s">
        <v>109</v>
      </c>
      <c r="AP53" s="172" t="s">
        <v>109</v>
      </c>
      <c r="AQ53" s="172" t="s">
        <v>109</v>
      </c>
      <c r="AR53" s="172" t="s">
        <v>109</v>
      </c>
      <c r="AS53" s="172" t="s">
        <v>109</v>
      </c>
      <c r="AT53" s="172" t="s">
        <v>109</v>
      </c>
      <c r="AU53" s="181" t="s">
        <v>109</v>
      </c>
      <c r="AV53" s="181">
        <v>1.212</v>
      </c>
      <c r="AW53" s="181">
        <v>1.212</v>
      </c>
      <c r="AX53" s="172" t="s">
        <v>109</v>
      </c>
      <c r="AY53" s="172" t="s">
        <v>109</v>
      </c>
    </row>
    <row r="54" ht="138" customHeight="1">
      <c r="A54" s="79" t="s">
        <v>159</v>
      </c>
      <c r="B54" s="80" t="s">
        <v>173</v>
      </c>
      <c r="C54" s="80" t="s">
        <v>174</v>
      </c>
      <c r="D54" s="172" t="s">
        <v>109</v>
      </c>
      <c r="E54" s="172" t="s">
        <v>109</v>
      </c>
      <c r="F54" s="172" t="s">
        <v>109</v>
      </c>
      <c r="G54" s="172" t="s">
        <v>109</v>
      </c>
      <c r="H54" s="172" t="s">
        <v>109</v>
      </c>
      <c r="I54" s="172" t="s">
        <v>109</v>
      </c>
      <c r="J54" s="172" t="s">
        <v>109</v>
      </c>
      <c r="K54" s="172" t="s">
        <v>109</v>
      </c>
      <c r="L54" s="172" t="s">
        <v>109</v>
      </c>
      <c r="M54" s="172" t="s">
        <v>109</v>
      </c>
      <c r="N54" s="172" t="s">
        <v>109</v>
      </c>
      <c r="O54" s="172" t="s">
        <v>109</v>
      </c>
      <c r="P54" s="172" t="s">
        <v>109</v>
      </c>
      <c r="Q54" s="172" t="s">
        <v>109</v>
      </c>
      <c r="R54" s="172" t="s">
        <v>109</v>
      </c>
      <c r="S54" s="172" t="s">
        <v>109</v>
      </c>
      <c r="T54" s="172" t="s">
        <v>109</v>
      </c>
      <c r="U54" s="172" t="s">
        <v>109</v>
      </c>
      <c r="V54" s="172" t="s">
        <v>109</v>
      </c>
      <c r="W54" s="172" t="s">
        <v>109</v>
      </c>
      <c r="X54" s="172" t="s">
        <v>109</v>
      </c>
      <c r="Y54" s="172" t="s">
        <v>109</v>
      </c>
      <c r="Z54" s="172" t="s">
        <v>109</v>
      </c>
      <c r="AA54" s="172" t="s">
        <v>109</v>
      </c>
      <c r="AB54" s="172" t="s">
        <v>109</v>
      </c>
      <c r="AC54" s="172" t="s">
        <v>109</v>
      </c>
      <c r="AD54" s="172" t="s">
        <v>109</v>
      </c>
      <c r="AE54" s="172" t="s">
        <v>109</v>
      </c>
      <c r="AF54" s="172" t="s">
        <v>109</v>
      </c>
      <c r="AG54" s="172" t="s">
        <v>109</v>
      </c>
      <c r="AH54" s="172" t="s">
        <v>109</v>
      </c>
      <c r="AI54" s="172" t="s">
        <v>109</v>
      </c>
      <c r="AJ54" s="172" t="s">
        <v>109</v>
      </c>
      <c r="AK54" s="172" t="s">
        <v>109</v>
      </c>
      <c r="AL54" s="172" t="s">
        <v>109</v>
      </c>
      <c r="AM54" s="172" t="s">
        <v>109</v>
      </c>
      <c r="AN54" s="172" t="s">
        <v>109</v>
      </c>
      <c r="AO54" s="172" t="s">
        <v>109</v>
      </c>
      <c r="AP54" s="172" t="s">
        <v>109</v>
      </c>
      <c r="AQ54" s="172" t="s">
        <v>109</v>
      </c>
      <c r="AR54" s="172" t="s">
        <v>109</v>
      </c>
      <c r="AS54" s="172" t="s">
        <v>109</v>
      </c>
      <c r="AT54" s="172" t="s">
        <v>109</v>
      </c>
      <c r="AU54" s="181" t="s">
        <v>109</v>
      </c>
      <c r="AV54" s="181">
        <v>0.029999999999999999</v>
      </c>
      <c r="AW54" s="181">
        <v>0.029999999999999999</v>
      </c>
      <c r="AX54" s="172" t="s">
        <v>109</v>
      </c>
      <c r="AY54" s="172" t="s">
        <v>109</v>
      </c>
    </row>
    <row r="55" ht="121.5" customHeight="1">
      <c r="A55" s="79" t="s">
        <v>159</v>
      </c>
      <c r="B55" s="80" t="s">
        <v>410</v>
      </c>
      <c r="C55" s="80" t="s">
        <v>176</v>
      </c>
      <c r="D55" s="172" t="s">
        <v>109</v>
      </c>
      <c r="E55" s="172" t="s">
        <v>109</v>
      </c>
      <c r="F55" s="172" t="s">
        <v>109</v>
      </c>
      <c r="G55" s="172" t="s">
        <v>109</v>
      </c>
      <c r="H55" s="172" t="s">
        <v>109</v>
      </c>
      <c r="I55" s="172" t="s">
        <v>109</v>
      </c>
      <c r="J55" s="172" t="s">
        <v>109</v>
      </c>
      <c r="K55" s="172" t="s">
        <v>109</v>
      </c>
      <c r="L55" s="172" t="s">
        <v>109</v>
      </c>
      <c r="M55" s="172" t="s">
        <v>109</v>
      </c>
      <c r="N55" s="172" t="s">
        <v>109</v>
      </c>
      <c r="O55" s="172" t="s">
        <v>109</v>
      </c>
      <c r="P55" s="172" t="s">
        <v>109</v>
      </c>
      <c r="Q55" s="172" t="s">
        <v>109</v>
      </c>
      <c r="R55" s="172" t="s">
        <v>109</v>
      </c>
      <c r="S55" s="172" t="s">
        <v>109</v>
      </c>
      <c r="T55" s="172" t="s">
        <v>109</v>
      </c>
      <c r="U55" s="172" t="s">
        <v>109</v>
      </c>
      <c r="V55" s="172" t="s">
        <v>109</v>
      </c>
      <c r="W55" s="172" t="s">
        <v>109</v>
      </c>
      <c r="X55" s="172" t="s">
        <v>109</v>
      </c>
      <c r="Y55" s="172" t="s">
        <v>109</v>
      </c>
      <c r="Z55" s="172" t="s">
        <v>109</v>
      </c>
      <c r="AA55" s="172" t="s">
        <v>109</v>
      </c>
      <c r="AB55" s="172" t="s">
        <v>109</v>
      </c>
      <c r="AC55" s="172" t="s">
        <v>109</v>
      </c>
      <c r="AD55" s="172" t="s">
        <v>109</v>
      </c>
      <c r="AE55" s="172" t="s">
        <v>109</v>
      </c>
      <c r="AF55" s="172" t="s">
        <v>109</v>
      </c>
      <c r="AG55" s="172" t="s">
        <v>109</v>
      </c>
      <c r="AH55" s="172" t="s">
        <v>109</v>
      </c>
      <c r="AI55" s="172" t="s">
        <v>109</v>
      </c>
      <c r="AJ55" s="172" t="s">
        <v>109</v>
      </c>
      <c r="AK55" s="172" t="s">
        <v>109</v>
      </c>
      <c r="AL55" s="172" t="s">
        <v>109</v>
      </c>
      <c r="AM55" s="172" t="s">
        <v>109</v>
      </c>
      <c r="AN55" s="172" t="s">
        <v>109</v>
      </c>
      <c r="AO55" s="172" t="s">
        <v>109</v>
      </c>
      <c r="AP55" s="172" t="s">
        <v>109</v>
      </c>
      <c r="AQ55" s="172" t="s">
        <v>109</v>
      </c>
      <c r="AR55" s="172" t="s">
        <v>109</v>
      </c>
      <c r="AS55" s="172" t="s">
        <v>109</v>
      </c>
      <c r="AT55" s="172" t="s">
        <v>109</v>
      </c>
      <c r="AU55" s="181" t="s">
        <v>109</v>
      </c>
      <c r="AV55" s="181">
        <v>0.153</v>
      </c>
      <c r="AW55" s="181">
        <v>0.153</v>
      </c>
      <c r="AX55" s="172" t="s">
        <v>109</v>
      </c>
      <c r="AY55" s="172" t="s">
        <v>109</v>
      </c>
    </row>
    <row r="56" ht="78.75">
      <c r="A56" s="79" t="s">
        <v>159</v>
      </c>
      <c r="B56" s="80" t="s">
        <v>177</v>
      </c>
      <c r="C56" s="80" t="s">
        <v>178</v>
      </c>
      <c r="D56" s="172" t="s">
        <v>109</v>
      </c>
      <c r="E56" s="172" t="s">
        <v>109</v>
      </c>
      <c r="F56" s="172" t="s">
        <v>109</v>
      </c>
      <c r="G56" s="172" t="s">
        <v>109</v>
      </c>
      <c r="H56" s="172" t="s">
        <v>109</v>
      </c>
      <c r="I56" s="172" t="s">
        <v>109</v>
      </c>
      <c r="J56" s="172" t="s">
        <v>109</v>
      </c>
      <c r="K56" s="172" t="s">
        <v>109</v>
      </c>
      <c r="L56" s="172" t="s">
        <v>109</v>
      </c>
      <c r="M56" s="172" t="s">
        <v>109</v>
      </c>
      <c r="N56" s="172" t="s">
        <v>109</v>
      </c>
      <c r="O56" s="172" t="s">
        <v>109</v>
      </c>
      <c r="P56" s="172" t="s">
        <v>109</v>
      </c>
      <c r="Q56" s="172" t="s">
        <v>109</v>
      </c>
      <c r="R56" s="172" t="s">
        <v>109</v>
      </c>
      <c r="S56" s="172" t="s">
        <v>109</v>
      </c>
      <c r="T56" s="172" t="s">
        <v>109</v>
      </c>
      <c r="U56" s="172" t="s">
        <v>109</v>
      </c>
      <c r="V56" s="172" t="s">
        <v>109</v>
      </c>
      <c r="W56" s="172" t="s">
        <v>109</v>
      </c>
      <c r="X56" s="172" t="s">
        <v>109</v>
      </c>
      <c r="Y56" s="172" t="s">
        <v>109</v>
      </c>
      <c r="Z56" s="172" t="s">
        <v>109</v>
      </c>
      <c r="AA56" s="172" t="s">
        <v>109</v>
      </c>
      <c r="AB56" s="172" t="s">
        <v>109</v>
      </c>
      <c r="AC56" s="172" t="s">
        <v>109</v>
      </c>
      <c r="AD56" s="172" t="s">
        <v>109</v>
      </c>
      <c r="AE56" s="172" t="s">
        <v>109</v>
      </c>
      <c r="AF56" s="172" t="s">
        <v>109</v>
      </c>
      <c r="AG56" s="172" t="s">
        <v>109</v>
      </c>
      <c r="AH56" s="172" t="s">
        <v>109</v>
      </c>
      <c r="AI56" s="172" t="s">
        <v>109</v>
      </c>
      <c r="AJ56" s="172" t="s">
        <v>109</v>
      </c>
      <c r="AK56" s="172" t="s">
        <v>109</v>
      </c>
      <c r="AL56" s="172" t="s">
        <v>109</v>
      </c>
      <c r="AM56" s="172" t="s">
        <v>109</v>
      </c>
      <c r="AN56" s="172" t="s">
        <v>109</v>
      </c>
      <c r="AO56" s="172" t="s">
        <v>109</v>
      </c>
      <c r="AP56" s="172" t="s">
        <v>109</v>
      </c>
      <c r="AQ56" s="172" t="s">
        <v>109</v>
      </c>
      <c r="AR56" s="172" t="s">
        <v>109</v>
      </c>
      <c r="AS56" s="172" t="s">
        <v>109</v>
      </c>
      <c r="AT56" s="172" t="s">
        <v>109</v>
      </c>
      <c r="AU56" s="181" t="s">
        <v>109</v>
      </c>
      <c r="AV56" s="181">
        <v>0.159</v>
      </c>
      <c r="AW56" s="181">
        <v>0.159</v>
      </c>
      <c r="AX56" s="172" t="s">
        <v>109</v>
      </c>
      <c r="AY56" s="172" t="s">
        <v>109</v>
      </c>
    </row>
    <row r="57" ht="68.25" customHeight="1">
      <c r="A57" s="79" t="s">
        <v>159</v>
      </c>
      <c r="B57" s="80" t="s">
        <v>191</v>
      </c>
      <c r="C57" s="80" t="s">
        <v>192</v>
      </c>
      <c r="D57" s="172" t="s">
        <v>109</v>
      </c>
      <c r="E57" s="172" t="s">
        <v>109</v>
      </c>
      <c r="F57" s="172" t="s">
        <v>109</v>
      </c>
      <c r="G57" s="172" t="s">
        <v>109</v>
      </c>
      <c r="H57" s="172" t="s">
        <v>109</v>
      </c>
      <c r="I57" s="172" t="s">
        <v>109</v>
      </c>
      <c r="J57" s="172" t="s">
        <v>109</v>
      </c>
      <c r="K57" s="172" t="s">
        <v>109</v>
      </c>
      <c r="L57" s="172" t="s">
        <v>109</v>
      </c>
      <c r="M57" s="172" t="s">
        <v>109</v>
      </c>
      <c r="N57" s="172" t="s">
        <v>109</v>
      </c>
      <c r="O57" s="172" t="s">
        <v>109</v>
      </c>
      <c r="P57" s="172" t="s">
        <v>109</v>
      </c>
      <c r="Q57" s="172" t="s">
        <v>109</v>
      </c>
      <c r="R57" s="172" t="s">
        <v>109</v>
      </c>
      <c r="S57" s="172" t="s">
        <v>109</v>
      </c>
      <c r="T57" s="172" t="s">
        <v>109</v>
      </c>
      <c r="U57" s="172" t="s">
        <v>109</v>
      </c>
      <c r="V57" s="172" t="s">
        <v>109</v>
      </c>
      <c r="W57" s="172" t="s">
        <v>109</v>
      </c>
      <c r="X57" s="172" t="s">
        <v>109</v>
      </c>
      <c r="Y57" s="172" t="s">
        <v>109</v>
      </c>
      <c r="Z57" s="172" t="s">
        <v>109</v>
      </c>
      <c r="AA57" s="172" t="s">
        <v>109</v>
      </c>
      <c r="AB57" s="172" t="s">
        <v>109</v>
      </c>
      <c r="AC57" s="172" t="s">
        <v>109</v>
      </c>
      <c r="AD57" s="172" t="s">
        <v>109</v>
      </c>
      <c r="AE57" s="172" t="s">
        <v>109</v>
      </c>
      <c r="AF57" s="172" t="s">
        <v>109</v>
      </c>
      <c r="AG57" s="172" t="s">
        <v>109</v>
      </c>
      <c r="AH57" s="172" t="s">
        <v>109</v>
      </c>
      <c r="AI57" s="172" t="s">
        <v>109</v>
      </c>
      <c r="AJ57" s="172" t="s">
        <v>109</v>
      </c>
      <c r="AK57" s="172" t="s">
        <v>109</v>
      </c>
      <c r="AL57" s="172" t="s">
        <v>109</v>
      </c>
      <c r="AM57" s="172" t="s">
        <v>109</v>
      </c>
      <c r="AN57" s="172" t="s">
        <v>109</v>
      </c>
      <c r="AO57" s="172" t="s">
        <v>109</v>
      </c>
      <c r="AP57" s="172" t="s">
        <v>109</v>
      </c>
      <c r="AQ57" s="172" t="s">
        <v>109</v>
      </c>
      <c r="AR57" s="172" t="s">
        <v>109</v>
      </c>
      <c r="AS57" s="172" t="s">
        <v>109</v>
      </c>
      <c r="AT57" s="172" t="s">
        <v>109</v>
      </c>
      <c r="AU57" s="181" t="s">
        <v>109</v>
      </c>
      <c r="AV57" s="181">
        <f t="shared" ref="AV57:AV59" si="4">AW57</f>
        <v>0.089707751999999988</v>
      </c>
      <c r="AW57" s="181">
        <f>[11]Свод_2023!$M$10</f>
        <v>0.089707751999999988</v>
      </c>
      <c r="AX57" s="172" t="s">
        <v>109</v>
      </c>
      <c r="AY57" s="172" t="s">
        <v>109</v>
      </c>
    </row>
    <row r="58" ht="69.75" customHeight="1">
      <c r="A58" s="79" t="s">
        <v>159</v>
      </c>
      <c r="B58" s="80" t="s">
        <v>193</v>
      </c>
      <c r="C58" s="80" t="s">
        <v>194</v>
      </c>
      <c r="D58" s="172" t="s">
        <v>109</v>
      </c>
      <c r="E58" s="172" t="s">
        <v>109</v>
      </c>
      <c r="F58" s="172" t="s">
        <v>109</v>
      </c>
      <c r="G58" s="172" t="s">
        <v>109</v>
      </c>
      <c r="H58" s="172" t="s">
        <v>109</v>
      </c>
      <c r="I58" s="172" t="s">
        <v>109</v>
      </c>
      <c r="J58" s="172" t="s">
        <v>109</v>
      </c>
      <c r="K58" s="172" t="s">
        <v>109</v>
      </c>
      <c r="L58" s="172" t="s">
        <v>109</v>
      </c>
      <c r="M58" s="172" t="s">
        <v>109</v>
      </c>
      <c r="N58" s="172" t="s">
        <v>109</v>
      </c>
      <c r="O58" s="172" t="s">
        <v>109</v>
      </c>
      <c r="P58" s="172" t="s">
        <v>109</v>
      </c>
      <c r="Q58" s="172" t="s">
        <v>109</v>
      </c>
      <c r="R58" s="172" t="s">
        <v>109</v>
      </c>
      <c r="S58" s="172" t="s">
        <v>109</v>
      </c>
      <c r="T58" s="172" t="s">
        <v>109</v>
      </c>
      <c r="U58" s="172" t="s">
        <v>109</v>
      </c>
      <c r="V58" s="172" t="s">
        <v>109</v>
      </c>
      <c r="W58" s="172" t="s">
        <v>109</v>
      </c>
      <c r="X58" s="172" t="s">
        <v>109</v>
      </c>
      <c r="Y58" s="172" t="s">
        <v>109</v>
      </c>
      <c r="Z58" s="172" t="s">
        <v>109</v>
      </c>
      <c r="AA58" s="172" t="s">
        <v>109</v>
      </c>
      <c r="AB58" s="172" t="s">
        <v>109</v>
      </c>
      <c r="AC58" s="172" t="s">
        <v>109</v>
      </c>
      <c r="AD58" s="172" t="s">
        <v>109</v>
      </c>
      <c r="AE58" s="172" t="s">
        <v>109</v>
      </c>
      <c r="AF58" s="172" t="s">
        <v>109</v>
      </c>
      <c r="AG58" s="172" t="s">
        <v>109</v>
      </c>
      <c r="AH58" s="172" t="s">
        <v>109</v>
      </c>
      <c r="AI58" s="172" t="s">
        <v>109</v>
      </c>
      <c r="AJ58" s="172" t="s">
        <v>109</v>
      </c>
      <c r="AK58" s="172" t="s">
        <v>109</v>
      </c>
      <c r="AL58" s="172" t="s">
        <v>109</v>
      </c>
      <c r="AM58" s="172" t="s">
        <v>109</v>
      </c>
      <c r="AN58" s="172" t="s">
        <v>109</v>
      </c>
      <c r="AO58" s="172" t="s">
        <v>109</v>
      </c>
      <c r="AP58" s="172" t="s">
        <v>109</v>
      </c>
      <c r="AQ58" s="172" t="s">
        <v>109</v>
      </c>
      <c r="AR58" s="172" t="s">
        <v>109</v>
      </c>
      <c r="AS58" s="172" t="s">
        <v>109</v>
      </c>
      <c r="AT58" s="172" t="s">
        <v>109</v>
      </c>
      <c r="AU58" s="181" t="s">
        <v>109</v>
      </c>
      <c r="AV58" s="181">
        <f t="shared" si="4"/>
        <v>0.29999999999999999</v>
      </c>
      <c r="AW58" s="181">
        <f>[11]Свод_2023!$M$11</f>
        <v>0.29999999999999999</v>
      </c>
      <c r="AX58" s="172" t="s">
        <v>109</v>
      </c>
      <c r="AY58" s="172" t="s">
        <v>109</v>
      </c>
    </row>
    <row r="59" ht="68.25" customHeight="1">
      <c r="A59" s="79" t="s">
        <v>159</v>
      </c>
      <c r="B59" s="80" t="s">
        <v>195</v>
      </c>
      <c r="C59" s="80" t="s">
        <v>196</v>
      </c>
      <c r="D59" s="172" t="s">
        <v>109</v>
      </c>
      <c r="E59" s="172" t="s">
        <v>109</v>
      </c>
      <c r="F59" s="172" t="s">
        <v>109</v>
      </c>
      <c r="G59" s="172" t="s">
        <v>109</v>
      </c>
      <c r="H59" s="172" t="s">
        <v>109</v>
      </c>
      <c r="I59" s="172" t="s">
        <v>109</v>
      </c>
      <c r="J59" s="172" t="s">
        <v>109</v>
      </c>
      <c r="K59" s="172" t="s">
        <v>109</v>
      </c>
      <c r="L59" s="172" t="s">
        <v>109</v>
      </c>
      <c r="M59" s="172" t="s">
        <v>109</v>
      </c>
      <c r="N59" s="172" t="s">
        <v>109</v>
      </c>
      <c r="O59" s="172" t="s">
        <v>109</v>
      </c>
      <c r="P59" s="172" t="s">
        <v>109</v>
      </c>
      <c r="Q59" s="172" t="s">
        <v>109</v>
      </c>
      <c r="R59" s="172" t="s">
        <v>109</v>
      </c>
      <c r="S59" s="172" t="s">
        <v>109</v>
      </c>
      <c r="T59" s="172" t="s">
        <v>109</v>
      </c>
      <c r="U59" s="172" t="s">
        <v>109</v>
      </c>
      <c r="V59" s="172" t="s">
        <v>109</v>
      </c>
      <c r="W59" s="172" t="s">
        <v>109</v>
      </c>
      <c r="X59" s="172" t="s">
        <v>109</v>
      </c>
      <c r="Y59" s="172" t="s">
        <v>109</v>
      </c>
      <c r="Z59" s="172" t="s">
        <v>109</v>
      </c>
      <c r="AA59" s="172" t="s">
        <v>109</v>
      </c>
      <c r="AB59" s="172" t="s">
        <v>109</v>
      </c>
      <c r="AC59" s="172" t="s">
        <v>109</v>
      </c>
      <c r="AD59" s="172" t="s">
        <v>109</v>
      </c>
      <c r="AE59" s="172" t="s">
        <v>109</v>
      </c>
      <c r="AF59" s="172" t="s">
        <v>109</v>
      </c>
      <c r="AG59" s="172" t="s">
        <v>109</v>
      </c>
      <c r="AH59" s="172" t="s">
        <v>109</v>
      </c>
      <c r="AI59" s="172" t="s">
        <v>109</v>
      </c>
      <c r="AJ59" s="172" t="s">
        <v>109</v>
      </c>
      <c r="AK59" s="172" t="s">
        <v>109</v>
      </c>
      <c r="AL59" s="172" t="s">
        <v>109</v>
      </c>
      <c r="AM59" s="172" t="s">
        <v>109</v>
      </c>
      <c r="AN59" s="172" t="s">
        <v>109</v>
      </c>
      <c r="AO59" s="172" t="s">
        <v>109</v>
      </c>
      <c r="AP59" s="172" t="s">
        <v>109</v>
      </c>
      <c r="AQ59" s="172" t="s">
        <v>109</v>
      </c>
      <c r="AR59" s="172" t="s">
        <v>109</v>
      </c>
      <c r="AS59" s="172" t="s">
        <v>109</v>
      </c>
      <c r="AT59" s="172" t="s">
        <v>109</v>
      </c>
      <c r="AU59" s="181" t="s">
        <v>109</v>
      </c>
      <c r="AV59" s="181">
        <f t="shared" si="4"/>
        <v>0.29999999999999999</v>
      </c>
      <c r="AW59" s="181">
        <f>[11]Свод_2023!$M$12</f>
        <v>0.29999999999999999</v>
      </c>
      <c r="AX59" s="172" t="s">
        <v>109</v>
      </c>
      <c r="AY59" s="172" t="s">
        <v>109</v>
      </c>
    </row>
    <row r="60" ht="47.25" hidden="1">
      <c r="A60" s="79" t="s">
        <v>280</v>
      </c>
      <c r="B60" s="82" t="s">
        <v>281</v>
      </c>
      <c r="C60" s="170" t="s">
        <v>108</v>
      </c>
      <c r="D60" s="171" t="s">
        <v>279</v>
      </c>
      <c r="E60" s="171" t="s">
        <v>279</v>
      </c>
      <c r="F60" s="171" t="s">
        <v>279</v>
      </c>
      <c r="G60" s="171" t="s">
        <v>279</v>
      </c>
      <c r="H60" s="171" t="s">
        <v>279</v>
      </c>
      <c r="I60" s="171" t="s">
        <v>279</v>
      </c>
      <c r="J60" s="171" t="s">
        <v>279</v>
      </c>
      <c r="K60" s="171" t="s">
        <v>279</v>
      </c>
      <c r="L60" s="171" t="s">
        <v>279</v>
      </c>
      <c r="M60" s="171" t="s">
        <v>279</v>
      </c>
      <c r="N60" s="171" t="s">
        <v>279</v>
      </c>
      <c r="O60" s="171" t="s">
        <v>279</v>
      </c>
      <c r="P60" s="171" t="s">
        <v>279</v>
      </c>
      <c r="Q60" s="171" t="s">
        <v>279</v>
      </c>
      <c r="R60" s="171" t="s">
        <v>279</v>
      </c>
      <c r="S60" s="171" t="s">
        <v>279</v>
      </c>
      <c r="T60" s="171" t="s">
        <v>279</v>
      </c>
      <c r="U60" s="171" t="s">
        <v>279</v>
      </c>
      <c r="V60" s="171" t="s">
        <v>279</v>
      </c>
      <c r="W60" s="171" t="s">
        <v>279</v>
      </c>
      <c r="X60" s="171" t="s">
        <v>279</v>
      </c>
      <c r="Y60" s="171" t="s">
        <v>279</v>
      </c>
      <c r="Z60" s="171" t="s">
        <v>279</v>
      </c>
      <c r="AA60" s="171" t="s">
        <v>279</v>
      </c>
      <c r="AB60" s="171" t="s">
        <v>279</v>
      </c>
      <c r="AC60" s="171" t="s">
        <v>279</v>
      </c>
      <c r="AD60" s="171" t="s">
        <v>279</v>
      </c>
      <c r="AE60" s="171" t="s">
        <v>279</v>
      </c>
      <c r="AF60" s="171" t="s">
        <v>279</v>
      </c>
      <c r="AG60" s="171" t="s">
        <v>279</v>
      </c>
      <c r="AH60" s="171" t="s">
        <v>279</v>
      </c>
      <c r="AI60" s="171" t="s">
        <v>279</v>
      </c>
      <c r="AJ60" s="171" t="s">
        <v>279</v>
      </c>
      <c r="AK60" s="171" t="s">
        <v>279</v>
      </c>
      <c r="AL60" s="171" t="s">
        <v>279</v>
      </c>
      <c r="AM60" s="171" t="s">
        <v>279</v>
      </c>
      <c r="AN60" s="171" t="s">
        <v>279</v>
      </c>
      <c r="AO60" s="171" t="s">
        <v>279</v>
      </c>
      <c r="AP60" s="171" t="s">
        <v>279</v>
      </c>
      <c r="AQ60" s="171" t="s">
        <v>279</v>
      </c>
      <c r="AR60" s="171" t="s">
        <v>279</v>
      </c>
      <c r="AS60" s="171" t="s">
        <v>279</v>
      </c>
      <c r="AT60" s="171" t="s">
        <v>279</v>
      </c>
      <c r="AU60" s="173" t="s">
        <v>279</v>
      </c>
      <c r="AV60" s="173" t="s">
        <v>279</v>
      </c>
      <c r="AW60" s="173" t="s">
        <v>279</v>
      </c>
      <c r="AX60" s="171" t="s">
        <v>279</v>
      </c>
      <c r="AY60" s="171" t="s">
        <v>279</v>
      </c>
    </row>
    <row r="61" ht="47.25" hidden="1">
      <c r="A61" s="79" t="s">
        <v>282</v>
      </c>
      <c r="B61" s="82" t="s">
        <v>283</v>
      </c>
      <c r="C61" s="170" t="s">
        <v>108</v>
      </c>
      <c r="D61" s="171" t="s">
        <v>279</v>
      </c>
      <c r="E61" s="171" t="s">
        <v>279</v>
      </c>
      <c r="F61" s="171" t="s">
        <v>279</v>
      </c>
      <c r="G61" s="171" t="s">
        <v>279</v>
      </c>
      <c r="H61" s="171" t="s">
        <v>279</v>
      </c>
      <c r="I61" s="171" t="s">
        <v>279</v>
      </c>
      <c r="J61" s="171" t="s">
        <v>279</v>
      </c>
      <c r="K61" s="171" t="s">
        <v>279</v>
      </c>
      <c r="L61" s="171" t="s">
        <v>279</v>
      </c>
      <c r="M61" s="171" t="s">
        <v>279</v>
      </c>
      <c r="N61" s="171" t="s">
        <v>279</v>
      </c>
      <c r="O61" s="171" t="s">
        <v>279</v>
      </c>
      <c r="P61" s="171" t="s">
        <v>279</v>
      </c>
      <c r="Q61" s="171" t="s">
        <v>279</v>
      </c>
      <c r="R61" s="171" t="s">
        <v>279</v>
      </c>
      <c r="S61" s="171" t="s">
        <v>279</v>
      </c>
      <c r="T61" s="171" t="s">
        <v>279</v>
      </c>
      <c r="U61" s="171" t="s">
        <v>279</v>
      </c>
      <c r="V61" s="171" t="s">
        <v>279</v>
      </c>
      <c r="W61" s="171" t="s">
        <v>279</v>
      </c>
      <c r="X61" s="171" t="s">
        <v>279</v>
      </c>
      <c r="Y61" s="171" t="s">
        <v>279</v>
      </c>
      <c r="Z61" s="171" t="s">
        <v>279</v>
      </c>
      <c r="AA61" s="171" t="s">
        <v>279</v>
      </c>
      <c r="AB61" s="171" t="s">
        <v>279</v>
      </c>
      <c r="AC61" s="171" t="s">
        <v>279</v>
      </c>
      <c r="AD61" s="171" t="s">
        <v>279</v>
      </c>
      <c r="AE61" s="171" t="s">
        <v>279</v>
      </c>
      <c r="AF61" s="171" t="s">
        <v>279</v>
      </c>
      <c r="AG61" s="171" t="s">
        <v>279</v>
      </c>
      <c r="AH61" s="171" t="s">
        <v>279</v>
      </c>
      <c r="AI61" s="171" t="s">
        <v>279</v>
      </c>
      <c r="AJ61" s="171" t="s">
        <v>279</v>
      </c>
      <c r="AK61" s="171" t="s">
        <v>279</v>
      </c>
      <c r="AL61" s="171" t="s">
        <v>279</v>
      </c>
      <c r="AM61" s="171" t="s">
        <v>279</v>
      </c>
      <c r="AN61" s="171" t="s">
        <v>279</v>
      </c>
      <c r="AO61" s="171" t="s">
        <v>279</v>
      </c>
      <c r="AP61" s="171" t="s">
        <v>279</v>
      </c>
      <c r="AQ61" s="171" t="s">
        <v>279</v>
      </c>
      <c r="AR61" s="171" t="s">
        <v>279</v>
      </c>
      <c r="AS61" s="171" t="s">
        <v>279</v>
      </c>
      <c r="AT61" s="171" t="s">
        <v>279</v>
      </c>
      <c r="AU61" s="173" t="s">
        <v>279</v>
      </c>
      <c r="AV61" s="173" t="s">
        <v>279</v>
      </c>
      <c r="AW61" s="173" t="s">
        <v>279</v>
      </c>
      <c r="AX61" s="171" t="s">
        <v>279</v>
      </c>
      <c r="AY61" s="171" t="s">
        <v>279</v>
      </c>
    </row>
    <row r="62" ht="31.5" hidden="1">
      <c r="A62" s="79" t="s">
        <v>284</v>
      </c>
      <c r="B62" s="82" t="s">
        <v>285</v>
      </c>
      <c r="C62" s="170" t="s">
        <v>108</v>
      </c>
      <c r="D62" s="171" t="s">
        <v>279</v>
      </c>
      <c r="E62" s="171" t="s">
        <v>279</v>
      </c>
      <c r="F62" s="171" t="s">
        <v>279</v>
      </c>
      <c r="G62" s="171" t="s">
        <v>279</v>
      </c>
      <c r="H62" s="171" t="s">
        <v>279</v>
      </c>
      <c r="I62" s="171" t="s">
        <v>279</v>
      </c>
      <c r="J62" s="171" t="s">
        <v>279</v>
      </c>
      <c r="K62" s="171" t="s">
        <v>279</v>
      </c>
      <c r="L62" s="171" t="s">
        <v>279</v>
      </c>
      <c r="M62" s="171" t="s">
        <v>279</v>
      </c>
      <c r="N62" s="171" t="s">
        <v>279</v>
      </c>
      <c r="O62" s="171" t="s">
        <v>279</v>
      </c>
      <c r="P62" s="171" t="s">
        <v>279</v>
      </c>
      <c r="Q62" s="171" t="s">
        <v>279</v>
      </c>
      <c r="R62" s="171" t="s">
        <v>279</v>
      </c>
      <c r="S62" s="171" t="s">
        <v>279</v>
      </c>
      <c r="T62" s="171" t="s">
        <v>279</v>
      </c>
      <c r="U62" s="171" t="s">
        <v>279</v>
      </c>
      <c r="V62" s="171" t="s">
        <v>279</v>
      </c>
      <c r="W62" s="171" t="s">
        <v>279</v>
      </c>
      <c r="X62" s="171" t="s">
        <v>279</v>
      </c>
      <c r="Y62" s="171" t="s">
        <v>279</v>
      </c>
      <c r="Z62" s="171" t="s">
        <v>279</v>
      </c>
      <c r="AA62" s="171" t="s">
        <v>279</v>
      </c>
      <c r="AB62" s="171" t="s">
        <v>279</v>
      </c>
      <c r="AC62" s="171" t="s">
        <v>279</v>
      </c>
      <c r="AD62" s="171" t="s">
        <v>279</v>
      </c>
      <c r="AE62" s="171" t="s">
        <v>279</v>
      </c>
      <c r="AF62" s="171" t="s">
        <v>279</v>
      </c>
      <c r="AG62" s="171" t="s">
        <v>279</v>
      </c>
      <c r="AH62" s="171" t="s">
        <v>279</v>
      </c>
      <c r="AI62" s="171" t="s">
        <v>279</v>
      </c>
      <c r="AJ62" s="171" t="s">
        <v>279</v>
      </c>
      <c r="AK62" s="171" t="s">
        <v>279</v>
      </c>
      <c r="AL62" s="171" t="s">
        <v>279</v>
      </c>
      <c r="AM62" s="171" t="s">
        <v>279</v>
      </c>
      <c r="AN62" s="171" t="s">
        <v>279</v>
      </c>
      <c r="AO62" s="171" t="s">
        <v>279</v>
      </c>
      <c r="AP62" s="171" t="s">
        <v>279</v>
      </c>
      <c r="AQ62" s="171" t="s">
        <v>279</v>
      </c>
      <c r="AR62" s="171" t="s">
        <v>279</v>
      </c>
      <c r="AS62" s="171" t="s">
        <v>279</v>
      </c>
      <c r="AT62" s="171" t="s">
        <v>279</v>
      </c>
      <c r="AU62" s="173" t="s">
        <v>279</v>
      </c>
      <c r="AV62" s="173" t="s">
        <v>279</v>
      </c>
      <c r="AW62" s="173" t="s">
        <v>279</v>
      </c>
      <c r="AX62" s="171" t="s">
        <v>279</v>
      </c>
      <c r="AY62" s="171" t="s">
        <v>279</v>
      </c>
    </row>
    <row r="63" ht="31.5" hidden="1">
      <c r="A63" s="79" t="s">
        <v>286</v>
      </c>
      <c r="B63" s="82" t="s">
        <v>287</v>
      </c>
      <c r="C63" s="170" t="s">
        <v>108</v>
      </c>
      <c r="D63" s="171" t="s">
        <v>279</v>
      </c>
      <c r="E63" s="171" t="s">
        <v>279</v>
      </c>
      <c r="F63" s="171" t="s">
        <v>279</v>
      </c>
      <c r="G63" s="171" t="s">
        <v>279</v>
      </c>
      <c r="H63" s="171" t="s">
        <v>279</v>
      </c>
      <c r="I63" s="171" t="s">
        <v>279</v>
      </c>
      <c r="J63" s="171" t="s">
        <v>279</v>
      </c>
      <c r="K63" s="171" t="s">
        <v>279</v>
      </c>
      <c r="L63" s="171" t="s">
        <v>279</v>
      </c>
      <c r="M63" s="171" t="s">
        <v>279</v>
      </c>
      <c r="N63" s="171" t="s">
        <v>279</v>
      </c>
      <c r="O63" s="171" t="s">
        <v>279</v>
      </c>
      <c r="P63" s="171" t="s">
        <v>279</v>
      </c>
      <c r="Q63" s="171" t="s">
        <v>279</v>
      </c>
      <c r="R63" s="171" t="s">
        <v>279</v>
      </c>
      <c r="S63" s="171" t="s">
        <v>279</v>
      </c>
      <c r="T63" s="171" t="s">
        <v>279</v>
      </c>
      <c r="U63" s="171" t="s">
        <v>279</v>
      </c>
      <c r="V63" s="171" t="s">
        <v>279</v>
      </c>
      <c r="W63" s="171" t="s">
        <v>279</v>
      </c>
      <c r="X63" s="171" t="s">
        <v>279</v>
      </c>
      <c r="Y63" s="171" t="s">
        <v>279</v>
      </c>
      <c r="Z63" s="171" t="s">
        <v>279</v>
      </c>
      <c r="AA63" s="171" t="s">
        <v>279</v>
      </c>
      <c r="AB63" s="171" t="s">
        <v>279</v>
      </c>
      <c r="AC63" s="171" t="s">
        <v>279</v>
      </c>
      <c r="AD63" s="171" t="s">
        <v>279</v>
      </c>
      <c r="AE63" s="171" t="s">
        <v>279</v>
      </c>
      <c r="AF63" s="171" t="s">
        <v>279</v>
      </c>
      <c r="AG63" s="171" t="s">
        <v>279</v>
      </c>
      <c r="AH63" s="171" t="s">
        <v>279</v>
      </c>
      <c r="AI63" s="171" t="s">
        <v>279</v>
      </c>
      <c r="AJ63" s="171" t="s">
        <v>279</v>
      </c>
      <c r="AK63" s="171" t="s">
        <v>279</v>
      </c>
      <c r="AL63" s="171" t="s">
        <v>279</v>
      </c>
      <c r="AM63" s="171" t="s">
        <v>279</v>
      </c>
      <c r="AN63" s="171" t="s">
        <v>279</v>
      </c>
      <c r="AO63" s="171" t="s">
        <v>279</v>
      </c>
      <c r="AP63" s="171" t="s">
        <v>279</v>
      </c>
      <c r="AQ63" s="171" t="s">
        <v>279</v>
      </c>
      <c r="AR63" s="171" t="s">
        <v>279</v>
      </c>
      <c r="AS63" s="171" t="s">
        <v>279</v>
      </c>
      <c r="AT63" s="171" t="s">
        <v>279</v>
      </c>
      <c r="AU63" s="173" t="s">
        <v>279</v>
      </c>
      <c r="AV63" s="173" t="s">
        <v>279</v>
      </c>
      <c r="AW63" s="173" t="s">
        <v>279</v>
      </c>
      <c r="AX63" s="171" t="s">
        <v>279</v>
      </c>
      <c r="AY63" s="171" t="s">
        <v>279</v>
      </c>
    </row>
    <row r="64" ht="31.5" hidden="1">
      <c r="A64" s="79" t="s">
        <v>206</v>
      </c>
      <c r="B64" s="82" t="s">
        <v>207</v>
      </c>
      <c r="C64" s="170" t="s">
        <v>108</v>
      </c>
      <c r="D64" s="171" t="s">
        <v>279</v>
      </c>
      <c r="E64" s="171" t="s">
        <v>279</v>
      </c>
      <c r="F64" s="171" t="s">
        <v>279</v>
      </c>
      <c r="G64" s="171" t="s">
        <v>279</v>
      </c>
      <c r="H64" s="171" t="s">
        <v>279</v>
      </c>
      <c r="I64" s="171" t="s">
        <v>279</v>
      </c>
      <c r="J64" s="171" t="s">
        <v>279</v>
      </c>
      <c r="K64" s="171" t="s">
        <v>279</v>
      </c>
      <c r="L64" s="171" t="s">
        <v>279</v>
      </c>
      <c r="M64" s="171" t="s">
        <v>279</v>
      </c>
      <c r="N64" s="171" t="s">
        <v>279</v>
      </c>
      <c r="O64" s="171" t="s">
        <v>279</v>
      </c>
      <c r="P64" s="171" t="s">
        <v>279</v>
      </c>
      <c r="Q64" s="171" t="s">
        <v>279</v>
      </c>
      <c r="R64" s="171" t="s">
        <v>279</v>
      </c>
      <c r="S64" s="171" t="s">
        <v>279</v>
      </c>
      <c r="T64" s="171" t="s">
        <v>279</v>
      </c>
      <c r="U64" s="171" t="s">
        <v>279</v>
      </c>
      <c r="V64" s="171" t="s">
        <v>279</v>
      </c>
      <c r="W64" s="171" t="s">
        <v>279</v>
      </c>
      <c r="X64" s="171" t="s">
        <v>279</v>
      </c>
      <c r="Y64" s="171" t="s">
        <v>279</v>
      </c>
      <c r="Z64" s="171" t="s">
        <v>279</v>
      </c>
      <c r="AA64" s="171" t="s">
        <v>279</v>
      </c>
      <c r="AB64" s="171" t="s">
        <v>279</v>
      </c>
      <c r="AC64" s="171" t="s">
        <v>279</v>
      </c>
      <c r="AD64" s="171" t="s">
        <v>279</v>
      </c>
      <c r="AE64" s="171" t="s">
        <v>279</v>
      </c>
      <c r="AF64" s="171" t="s">
        <v>279</v>
      </c>
      <c r="AG64" s="171" t="s">
        <v>279</v>
      </c>
      <c r="AH64" s="171" t="s">
        <v>279</v>
      </c>
      <c r="AI64" s="171" t="s">
        <v>279</v>
      </c>
      <c r="AJ64" s="171" t="s">
        <v>279</v>
      </c>
      <c r="AK64" s="171" t="s">
        <v>279</v>
      </c>
      <c r="AL64" s="171" t="s">
        <v>279</v>
      </c>
      <c r="AM64" s="171" t="s">
        <v>279</v>
      </c>
      <c r="AN64" s="171" t="s">
        <v>279</v>
      </c>
      <c r="AO64" s="171" t="s">
        <v>279</v>
      </c>
      <c r="AP64" s="171" t="s">
        <v>279</v>
      </c>
      <c r="AQ64" s="171" t="s">
        <v>279</v>
      </c>
      <c r="AR64" s="171" t="s">
        <v>279</v>
      </c>
      <c r="AS64" s="171" t="s">
        <v>279</v>
      </c>
      <c r="AT64" s="171" t="s">
        <v>279</v>
      </c>
      <c r="AU64" s="173" t="s">
        <v>279</v>
      </c>
      <c r="AV64" s="173" t="s">
        <v>279</v>
      </c>
      <c r="AW64" s="173" t="s">
        <v>279</v>
      </c>
      <c r="AX64" s="171" t="s">
        <v>279</v>
      </c>
      <c r="AY64" s="171" t="s">
        <v>279</v>
      </c>
    </row>
    <row r="65" ht="31.5" hidden="1">
      <c r="A65" s="79" t="s">
        <v>208</v>
      </c>
      <c r="B65" s="82" t="s">
        <v>209</v>
      </c>
      <c r="C65" s="170" t="s">
        <v>108</v>
      </c>
      <c r="D65" s="171" t="s">
        <v>279</v>
      </c>
      <c r="E65" s="171" t="s">
        <v>279</v>
      </c>
      <c r="F65" s="171" t="s">
        <v>279</v>
      </c>
      <c r="G65" s="171" t="s">
        <v>279</v>
      </c>
      <c r="H65" s="171" t="s">
        <v>279</v>
      </c>
      <c r="I65" s="171" t="s">
        <v>279</v>
      </c>
      <c r="J65" s="171" t="s">
        <v>279</v>
      </c>
      <c r="K65" s="171" t="s">
        <v>279</v>
      </c>
      <c r="L65" s="171" t="s">
        <v>279</v>
      </c>
      <c r="M65" s="171" t="s">
        <v>279</v>
      </c>
      <c r="N65" s="171" t="s">
        <v>279</v>
      </c>
      <c r="O65" s="171" t="s">
        <v>279</v>
      </c>
      <c r="P65" s="171" t="s">
        <v>279</v>
      </c>
      <c r="Q65" s="171" t="s">
        <v>279</v>
      </c>
      <c r="R65" s="171" t="s">
        <v>279</v>
      </c>
      <c r="S65" s="171" t="s">
        <v>279</v>
      </c>
      <c r="T65" s="171" t="s">
        <v>279</v>
      </c>
      <c r="U65" s="171" t="s">
        <v>279</v>
      </c>
      <c r="V65" s="171" t="s">
        <v>279</v>
      </c>
      <c r="W65" s="171" t="s">
        <v>279</v>
      </c>
      <c r="X65" s="171" t="s">
        <v>279</v>
      </c>
      <c r="Y65" s="171" t="s">
        <v>279</v>
      </c>
      <c r="Z65" s="171" t="s">
        <v>279</v>
      </c>
      <c r="AA65" s="171" t="s">
        <v>279</v>
      </c>
      <c r="AB65" s="171" t="s">
        <v>279</v>
      </c>
      <c r="AC65" s="171" t="s">
        <v>279</v>
      </c>
      <c r="AD65" s="171" t="s">
        <v>279</v>
      </c>
      <c r="AE65" s="171" t="s">
        <v>279</v>
      </c>
      <c r="AF65" s="171" t="s">
        <v>279</v>
      </c>
      <c r="AG65" s="171" t="s">
        <v>279</v>
      </c>
      <c r="AH65" s="171" t="s">
        <v>279</v>
      </c>
      <c r="AI65" s="171" t="s">
        <v>279</v>
      </c>
      <c r="AJ65" s="171" t="s">
        <v>279</v>
      </c>
      <c r="AK65" s="171" t="s">
        <v>279</v>
      </c>
      <c r="AL65" s="171" t="s">
        <v>279</v>
      </c>
      <c r="AM65" s="171" t="s">
        <v>279</v>
      </c>
      <c r="AN65" s="171" t="s">
        <v>279</v>
      </c>
      <c r="AO65" s="171" t="s">
        <v>279</v>
      </c>
      <c r="AP65" s="171" t="s">
        <v>279</v>
      </c>
      <c r="AQ65" s="171" t="s">
        <v>279</v>
      </c>
      <c r="AR65" s="171" t="s">
        <v>279</v>
      </c>
      <c r="AS65" s="171" t="s">
        <v>279</v>
      </c>
      <c r="AT65" s="171" t="s">
        <v>279</v>
      </c>
      <c r="AU65" s="173" t="s">
        <v>279</v>
      </c>
      <c r="AV65" s="173" t="s">
        <v>279</v>
      </c>
      <c r="AW65" s="173" t="s">
        <v>279</v>
      </c>
      <c r="AX65" s="171" t="s">
        <v>279</v>
      </c>
      <c r="AY65" s="171" t="s">
        <v>279</v>
      </c>
    </row>
    <row r="66" ht="31.5" hidden="1">
      <c r="A66" s="79" t="s">
        <v>212</v>
      </c>
      <c r="B66" s="82" t="s">
        <v>213</v>
      </c>
      <c r="C66" s="170" t="s">
        <v>108</v>
      </c>
      <c r="D66" s="171" t="s">
        <v>279</v>
      </c>
      <c r="E66" s="171" t="s">
        <v>279</v>
      </c>
      <c r="F66" s="171" t="s">
        <v>279</v>
      </c>
      <c r="G66" s="171" t="s">
        <v>279</v>
      </c>
      <c r="H66" s="171" t="s">
        <v>279</v>
      </c>
      <c r="I66" s="171" t="s">
        <v>279</v>
      </c>
      <c r="J66" s="171" t="s">
        <v>279</v>
      </c>
      <c r="K66" s="171" t="s">
        <v>279</v>
      </c>
      <c r="L66" s="171" t="s">
        <v>279</v>
      </c>
      <c r="M66" s="171" t="s">
        <v>279</v>
      </c>
      <c r="N66" s="171" t="s">
        <v>279</v>
      </c>
      <c r="O66" s="171" t="s">
        <v>279</v>
      </c>
      <c r="P66" s="171" t="s">
        <v>279</v>
      </c>
      <c r="Q66" s="171" t="s">
        <v>279</v>
      </c>
      <c r="R66" s="171" t="s">
        <v>279</v>
      </c>
      <c r="S66" s="171" t="s">
        <v>279</v>
      </c>
      <c r="T66" s="171" t="s">
        <v>279</v>
      </c>
      <c r="U66" s="171" t="s">
        <v>279</v>
      </c>
      <c r="V66" s="171" t="s">
        <v>279</v>
      </c>
      <c r="W66" s="171" t="s">
        <v>279</v>
      </c>
      <c r="X66" s="171" t="s">
        <v>279</v>
      </c>
      <c r="Y66" s="171" t="s">
        <v>279</v>
      </c>
      <c r="Z66" s="171" t="s">
        <v>279</v>
      </c>
      <c r="AA66" s="171" t="s">
        <v>279</v>
      </c>
      <c r="AB66" s="171" t="s">
        <v>279</v>
      </c>
      <c r="AC66" s="171" t="s">
        <v>279</v>
      </c>
      <c r="AD66" s="171" t="s">
        <v>279</v>
      </c>
      <c r="AE66" s="171" t="s">
        <v>279</v>
      </c>
      <c r="AF66" s="171" t="s">
        <v>279</v>
      </c>
      <c r="AG66" s="171" t="s">
        <v>279</v>
      </c>
      <c r="AH66" s="171" t="s">
        <v>279</v>
      </c>
      <c r="AI66" s="171" t="s">
        <v>279</v>
      </c>
      <c r="AJ66" s="171" t="s">
        <v>279</v>
      </c>
      <c r="AK66" s="171" t="s">
        <v>279</v>
      </c>
      <c r="AL66" s="171" t="s">
        <v>279</v>
      </c>
      <c r="AM66" s="171" t="s">
        <v>279</v>
      </c>
      <c r="AN66" s="171" t="s">
        <v>279</v>
      </c>
      <c r="AO66" s="171" t="s">
        <v>279</v>
      </c>
      <c r="AP66" s="171" t="s">
        <v>279</v>
      </c>
      <c r="AQ66" s="171" t="s">
        <v>279</v>
      </c>
      <c r="AR66" s="171" t="s">
        <v>279</v>
      </c>
      <c r="AS66" s="171" t="s">
        <v>279</v>
      </c>
      <c r="AT66" s="171" t="s">
        <v>279</v>
      </c>
      <c r="AU66" s="173" t="s">
        <v>279</v>
      </c>
      <c r="AV66" s="173" t="s">
        <v>279</v>
      </c>
      <c r="AW66" s="173" t="s">
        <v>279</v>
      </c>
      <c r="AX66" s="171" t="s">
        <v>279</v>
      </c>
      <c r="AY66" s="171" t="s">
        <v>279</v>
      </c>
    </row>
    <row r="67" ht="31.5" hidden="1">
      <c r="A67" s="79" t="s">
        <v>402</v>
      </c>
      <c r="B67" s="82" t="s">
        <v>403</v>
      </c>
      <c r="C67" s="170" t="s">
        <v>108</v>
      </c>
      <c r="D67" s="171" t="s">
        <v>279</v>
      </c>
      <c r="E67" s="171" t="s">
        <v>279</v>
      </c>
      <c r="F67" s="171" t="s">
        <v>279</v>
      </c>
      <c r="G67" s="171" t="s">
        <v>279</v>
      </c>
      <c r="H67" s="171" t="s">
        <v>279</v>
      </c>
      <c r="I67" s="171" t="s">
        <v>279</v>
      </c>
      <c r="J67" s="171" t="s">
        <v>279</v>
      </c>
      <c r="K67" s="171" t="s">
        <v>279</v>
      </c>
      <c r="L67" s="171" t="s">
        <v>279</v>
      </c>
      <c r="M67" s="171" t="s">
        <v>279</v>
      </c>
      <c r="N67" s="171" t="s">
        <v>279</v>
      </c>
      <c r="O67" s="171" t="s">
        <v>279</v>
      </c>
      <c r="P67" s="171" t="s">
        <v>279</v>
      </c>
      <c r="Q67" s="171" t="s">
        <v>279</v>
      </c>
      <c r="R67" s="171" t="s">
        <v>279</v>
      </c>
      <c r="S67" s="171" t="s">
        <v>279</v>
      </c>
      <c r="T67" s="171" t="s">
        <v>279</v>
      </c>
      <c r="U67" s="171" t="s">
        <v>279</v>
      </c>
      <c r="V67" s="171" t="s">
        <v>279</v>
      </c>
      <c r="W67" s="171" t="s">
        <v>279</v>
      </c>
      <c r="X67" s="171" t="s">
        <v>279</v>
      </c>
      <c r="Y67" s="171" t="s">
        <v>279</v>
      </c>
      <c r="Z67" s="171" t="s">
        <v>279</v>
      </c>
      <c r="AA67" s="171" t="s">
        <v>279</v>
      </c>
      <c r="AB67" s="171" t="s">
        <v>279</v>
      </c>
      <c r="AC67" s="171" t="s">
        <v>279</v>
      </c>
      <c r="AD67" s="171" t="s">
        <v>279</v>
      </c>
      <c r="AE67" s="171" t="s">
        <v>279</v>
      </c>
      <c r="AF67" s="171" t="s">
        <v>279</v>
      </c>
      <c r="AG67" s="171" t="s">
        <v>279</v>
      </c>
      <c r="AH67" s="171" t="s">
        <v>279</v>
      </c>
      <c r="AI67" s="171" t="s">
        <v>279</v>
      </c>
      <c r="AJ67" s="171" t="s">
        <v>279</v>
      </c>
      <c r="AK67" s="171" t="s">
        <v>279</v>
      </c>
      <c r="AL67" s="171" t="s">
        <v>279</v>
      </c>
      <c r="AM67" s="171" t="s">
        <v>279</v>
      </c>
      <c r="AN67" s="171" t="s">
        <v>279</v>
      </c>
      <c r="AO67" s="171" t="s">
        <v>279</v>
      </c>
      <c r="AP67" s="171" t="s">
        <v>279</v>
      </c>
      <c r="AQ67" s="171" t="s">
        <v>279</v>
      </c>
      <c r="AR67" s="171" t="s">
        <v>279</v>
      </c>
      <c r="AS67" s="171" t="s">
        <v>279</v>
      </c>
      <c r="AT67" s="171" t="s">
        <v>279</v>
      </c>
      <c r="AU67" s="173" t="s">
        <v>279</v>
      </c>
      <c r="AV67" s="173" t="s">
        <v>279</v>
      </c>
      <c r="AW67" s="173" t="s">
        <v>279</v>
      </c>
      <c r="AX67" s="171" t="s">
        <v>279</v>
      </c>
      <c r="AY67" s="171" t="s">
        <v>279</v>
      </c>
    </row>
    <row r="68" ht="31.5" hidden="1">
      <c r="A68" s="79" t="s">
        <v>404</v>
      </c>
      <c r="B68" s="82" t="s">
        <v>405</v>
      </c>
      <c r="C68" s="170" t="s">
        <v>108</v>
      </c>
      <c r="D68" s="171" t="s">
        <v>279</v>
      </c>
      <c r="E68" s="171" t="s">
        <v>279</v>
      </c>
      <c r="F68" s="171" t="s">
        <v>279</v>
      </c>
      <c r="G68" s="171" t="s">
        <v>279</v>
      </c>
      <c r="H68" s="171" t="s">
        <v>279</v>
      </c>
      <c r="I68" s="171" t="s">
        <v>279</v>
      </c>
      <c r="J68" s="171" t="s">
        <v>279</v>
      </c>
      <c r="K68" s="171" t="s">
        <v>279</v>
      </c>
      <c r="L68" s="171" t="s">
        <v>279</v>
      </c>
      <c r="M68" s="171" t="s">
        <v>279</v>
      </c>
      <c r="N68" s="171" t="s">
        <v>279</v>
      </c>
      <c r="O68" s="171" t="s">
        <v>279</v>
      </c>
      <c r="P68" s="171" t="s">
        <v>279</v>
      </c>
      <c r="Q68" s="171" t="s">
        <v>279</v>
      </c>
      <c r="R68" s="171" t="s">
        <v>279</v>
      </c>
      <c r="S68" s="171" t="s">
        <v>279</v>
      </c>
      <c r="T68" s="171" t="s">
        <v>279</v>
      </c>
      <c r="U68" s="171" t="s">
        <v>279</v>
      </c>
      <c r="V68" s="171" t="s">
        <v>279</v>
      </c>
      <c r="W68" s="171" t="s">
        <v>279</v>
      </c>
      <c r="X68" s="171" t="s">
        <v>279</v>
      </c>
      <c r="Y68" s="171" t="s">
        <v>279</v>
      </c>
      <c r="Z68" s="171" t="s">
        <v>279</v>
      </c>
      <c r="AA68" s="171" t="s">
        <v>279</v>
      </c>
      <c r="AB68" s="171" t="s">
        <v>279</v>
      </c>
      <c r="AC68" s="171" t="s">
        <v>279</v>
      </c>
      <c r="AD68" s="171" t="s">
        <v>279</v>
      </c>
      <c r="AE68" s="171" t="s">
        <v>279</v>
      </c>
      <c r="AF68" s="171" t="s">
        <v>279</v>
      </c>
      <c r="AG68" s="171" t="s">
        <v>279</v>
      </c>
      <c r="AH68" s="171" t="s">
        <v>279</v>
      </c>
      <c r="AI68" s="171" t="s">
        <v>279</v>
      </c>
      <c r="AJ68" s="171" t="s">
        <v>279</v>
      </c>
      <c r="AK68" s="171" t="s">
        <v>279</v>
      </c>
      <c r="AL68" s="171" t="s">
        <v>279</v>
      </c>
      <c r="AM68" s="171" t="s">
        <v>279</v>
      </c>
      <c r="AN68" s="171" t="s">
        <v>279</v>
      </c>
      <c r="AO68" s="171" t="s">
        <v>279</v>
      </c>
      <c r="AP68" s="171" t="s">
        <v>279</v>
      </c>
      <c r="AQ68" s="171" t="s">
        <v>279</v>
      </c>
      <c r="AR68" s="171" t="s">
        <v>279</v>
      </c>
      <c r="AS68" s="171" t="s">
        <v>279</v>
      </c>
      <c r="AT68" s="171" t="s">
        <v>279</v>
      </c>
      <c r="AU68" s="173" t="s">
        <v>279</v>
      </c>
      <c r="AV68" s="173" t="s">
        <v>279</v>
      </c>
      <c r="AW68" s="173" t="s">
        <v>279</v>
      </c>
      <c r="AX68" s="171" t="s">
        <v>279</v>
      </c>
      <c r="AY68" s="171" t="s">
        <v>279</v>
      </c>
    </row>
    <row r="69" ht="47.25" hidden="1">
      <c r="A69" s="79" t="s">
        <v>214</v>
      </c>
      <c r="B69" s="82" t="s">
        <v>215</v>
      </c>
      <c r="C69" s="170" t="s">
        <v>108</v>
      </c>
      <c r="D69" s="171" t="s">
        <v>279</v>
      </c>
      <c r="E69" s="171" t="s">
        <v>279</v>
      </c>
      <c r="F69" s="171" t="s">
        <v>279</v>
      </c>
      <c r="G69" s="171" t="s">
        <v>279</v>
      </c>
      <c r="H69" s="171" t="s">
        <v>279</v>
      </c>
      <c r="I69" s="171" t="s">
        <v>279</v>
      </c>
      <c r="J69" s="171" t="s">
        <v>279</v>
      </c>
      <c r="K69" s="171" t="s">
        <v>279</v>
      </c>
      <c r="L69" s="171" t="s">
        <v>279</v>
      </c>
      <c r="M69" s="171" t="s">
        <v>279</v>
      </c>
      <c r="N69" s="171" t="s">
        <v>279</v>
      </c>
      <c r="O69" s="171" t="s">
        <v>279</v>
      </c>
      <c r="P69" s="171" t="s">
        <v>279</v>
      </c>
      <c r="Q69" s="171" t="s">
        <v>279</v>
      </c>
      <c r="R69" s="171" t="s">
        <v>279</v>
      </c>
      <c r="S69" s="171" t="s">
        <v>279</v>
      </c>
      <c r="T69" s="171" t="s">
        <v>279</v>
      </c>
      <c r="U69" s="171" t="s">
        <v>279</v>
      </c>
      <c r="V69" s="171" t="s">
        <v>279</v>
      </c>
      <c r="W69" s="171" t="s">
        <v>279</v>
      </c>
      <c r="X69" s="171" t="s">
        <v>279</v>
      </c>
      <c r="Y69" s="171" t="s">
        <v>279</v>
      </c>
      <c r="Z69" s="171" t="s">
        <v>279</v>
      </c>
      <c r="AA69" s="171" t="s">
        <v>279</v>
      </c>
      <c r="AB69" s="171" t="s">
        <v>279</v>
      </c>
      <c r="AC69" s="171" t="s">
        <v>279</v>
      </c>
      <c r="AD69" s="171" t="s">
        <v>279</v>
      </c>
      <c r="AE69" s="171" t="s">
        <v>279</v>
      </c>
      <c r="AF69" s="171" t="s">
        <v>279</v>
      </c>
      <c r="AG69" s="171" t="s">
        <v>279</v>
      </c>
      <c r="AH69" s="171" t="s">
        <v>279</v>
      </c>
      <c r="AI69" s="171" t="s">
        <v>279</v>
      </c>
      <c r="AJ69" s="171" t="s">
        <v>279</v>
      </c>
      <c r="AK69" s="171" t="s">
        <v>279</v>
      </c>
      <c r="AL69" s="171" t="s">
        <v>279</v>
      </c>
      <c r="AM69" s="171" t="s">
        <v>279</v>
      </c>
      <c r="AN69" s="171" t="s">
        <v>279</v>
      </c>
      <c r="AO69" s="171" t="s">
        <v>279</v>
      </c>
      <c r="AP69" s="171" t="s">
        <v>279</v>
      </c>
      <c r="AQ69" s="171" t="s">
        <v>279</v>
      </c>
      <c r="AR69" s="171" t="s">
        <v>279</v>
      </c>
      <c r="AS69" s="171" t="s">
        <v>279</v>
      </c>
      <c r="AT69" s="171" t="s">
        <v>279</v>
      </c>
      <c r="AU69" s="173" t="s">
        <v>279</v>
      </c>
      <c r="AV69" s="173" t="s">
        <v>279</v>
      </c>
      <c r="AW69" s="173" t="s">
        <v>279</v>
      </c>
      <c r="AX69" s="171" t="s">
        <v>279</v>
      </c>
      <c r="AY69" s="171" t="s">
        <v>279</v>
      </c>
    </row>
    <row r="70" ht="47.25" hidden="1">
      <c r="A70" s="79" t="s">
        <v>288</v>
      </c>
      <c r="B70" s="82" t="s">
        <v>289</v>
      </c>
      <c r="C70" s="170" t="s">
        <v>108</v>
      </c>
      <c r="D70" s="171" t="s">
        <v>279</v>
      </c>
      <c r="E70" s="171" t="s">
        <v>279</v>
      </c>
      <c r="F70" s="171" t="s">
        <v>279</v>
      </c>
      <c r="G70" s="171" t="s">
        <v>279</v>
      </c>
      <c r="H70" s="171" t="s">
        <v>279</v>
      </c>
      <c r="I70" s="171" t="s">
        <v>279</v>
      </c>
      <c r="J70" s="171" t="s">
        <v>279</v>
      </c>
      <c r="K70" s="171" t="s">
        <v>279</v>
      </c>
      <c r="L70" s="171" t="s">
        <v>279</v>
      </c>
      <c r="M70" s="171" t="s">
        <v>279</v>
      </c>
      <c r="N70" s="171" t="s">
        <v>279</v>
      </c>
      <c r="O70" s="171" t="s">
        <v>279</v>
      </c>
      <c r="P70" s="171" t="s">
        <v>279</v>
      </c>
      <c r="Q70" s="171" t="s">
        <v>279</v>
      </c>
      <c r="R70" s="171" t="s">
        <v>279</v>
      </c>
      <c r="S70" s="171" t="s">
        <v>279</v>
      </c>
      <c r="T70" s="171" t="s">
        <v>279</v>
      </c>
      <c r="U70" s="171" t="s">
        <v>279</v>
      </c>
      <c r="V70" s="171" t="s">
        <v>279</v>
      </c>
      <c r="W70" s="171" t="s">
        <v>279</v>
      </c>
      <c r="X70" s="171" t="s">
        <v>279</v>
      </c>
      <c r="Y70" s="171" t="s">
        <v>279</v>
      </c>
      <c r="Z70" s="171" t="s">
        <v>279</v>
      </c>
      <c r="AA70" s="171" t="s">
        <v>279</v>
      </c>
      <c r="AB70" s="171" t="s">
        <v>279</v>
      </c>
      <c r="AC70" s="171" t="s">
        <v>279</v>
      </c>
      <c r="AD70" s="171" t="s">
        <v>279</v>
      </c>
      <c r="AE70" s="171" t="s">
        <v>279</v>
      </c>
      <c r="AF70" s="171" t="s">
        <v>279</v>
      </c>
      <c r="AG70" s="171" t="s">
        <v>279</v>
      </c>
      <c r="AH70" s="171" t="s">
        <v>279</v>
      </c>
      <c r="AI70" s="171" t="s">
        <v>279</v>
      </c>
      <c r="AJ70" s="171" t="s">
        <v>279</v>
      </c>
      <c r="AK70" s="171" t="s">
        <v>279</v>
      </c>
      <c r="AL70" s="171" t="s">
        <v>279</v>
      </c>
      <c r="AM70" s="171" t="s">
        <v>279</v>
      </c>
      <c r="AN70" s="171" t="s">
        <v>279</v>
      </c>
      <c r="AO70" s="171" t="s">
        <v>279</v>
      </c>
      <c r="AP70" s="171" t="s">
        <v>279</v>
      </c>
      <c r="AQ70" s="171" t="s">
        <v>279</v>
      </c>
      <c r="AR70" s="171" t="s">
        <v>279</v>
      </c>
      <c r="AS70" s="171" t="s">
        <v>279</v>
      </c>
      <c r="AT70" s="171" t="s">
        <v>279</v>
      </c>
      <c r="AU70" s="173" t="s">
        <v>279</v>
      </c>
      <c r="AV70" s="173" t="s">
        <v>279</v>
      </c>
      <c r="AW70" s="173" t="s">
        <v>279</v>
      </c>
      <c r="AX70" s="171" t="s">
        <v>279</v>
      </c>
      <c r="AY70" s="171" t="s">
        <v>279</v>
      </c>
    </row>
    <row r="71" ht="47.25" hidden="1">
      <c r="A71" s="79" t="s">
        <v>290</v>
      </c>
      <c r="B71" s="82" t="s">
        <v>291</v>
      </c>
      <c r="C71" s="170" t="s">
        <v>108</v>
      </c>
      <c r="D71" s="171" t="s">
        <v>279</v>
      </c>
      <c r="E71" s="171" t="s">
        <v>279</v>
      </c>
      <c r="F71" s="171" t="s">
        <v>279</v>
      </c>
      <c r="G71" s="171" t="s">
        <v>279</v>
      </c>
      <c r="H71" s="171" t="s">
        <v>279</v>
      </c>
      <c r="I71" s="171" t="s">
        <v>279</v>
      </c>
      <c r="J71" s="171" t="s">
        <v>279</v>
      </c>
      <c r="K71" s="171" t="s">
        <v>279</v>
      </c>
      <c r="L71" s="171" t="s">
        <v>279</v>
      </c>
      <c r="M71" s="171" t="s">
        <v>279</v>
      </c>
      <c r="N71" s="171" t="s">
        <v>279</v>
      </c>
      <c r="O71" s="171" t="s">
        <v>279</v>
      </c>
      <c r="P71" s="171" t="s">
        <v>279</v>
      </c>
      <c r="Q71" s="171" t="s">
        <v>279</v>
      </c>
      <c r="R71" s="171" t="s">
        <v>279</v>
      </c>
      <c r="S71" s="171" t="s">
        <v>279</v>
      </c>
      <c r="T71" s="171" t="s">
        <v>279</v>
      </c>
      <c r="U71" s="171" t="s">
        <v>279</v>
      </c>
      <c r="V71" s="171" t="s">
        <v>279</v>
      </c>
      <c r="W71" s="171" t="s">
        <v>279</v>
      </c>
      <c r="X71" s="171" t="s">
        <v>279</v>
      </c>
      <c r="Y71" s="171" t="s">
        <v>279</v>
      </c>
      <c r="Z71" s="171" t="s">
        <v>279</v>
      </c>
      <c r="AA71" s="171" t="s">
        <v>279</v>
      </c>
      <c r="AB71" s="171" t="s">
        <v>279</v>
      </c>
      <c r="AC71" s="171" t="s">
        <v>279</v>
      </c>
      <c r="AD71" s="171" t="s">
        <v>279</v>
      </c>
      <c r="AE71" s="171" t="s">
        <v>279</v>
      </c>
      <c r="AF71" s="171" t="s">
        <v>279</v>
      </c>
      <c r="AG71" s="171" t="s">
        <v>279</v>
      </c>
      <c r="AH71" s="171" t="s">
        <v>279</v>
      </c>
      <c r="AI71" s="171" t="s">
        <v>279</v>
      </c>
      <c r="AJ71" s="171" t="s">
        <v>279</v>
      </c>
      <c r="AK71" s="171" t="s">
        <v>279</v>
      </c>
      <c r="AL71" s="171" t="s">
        <v>279</v>
      </c>
      <c r="AM71" s="171" t="s">
        <v>279</v>
      </c>
      <c r="AN71" s="171" t="s">
        <v>279</v>
      </c>
      <c r="AO71" s="171" t="s">
        <v>279</v>
      </c>
      <c r="AP71" s="171" t="s">
        <v>279</v>
      </c>
      <c r="AQ71" s="171" t="s">
        <v>279</v>
      </c>
      <c r="AR71" s="171" t="s">
        <v>279</v>
      </c>
      <c r="AS71" s="171" t="s">
        <v>279</v>
      </c>
      <c r="AT71" s="171" t="s">
        <v>279</v>
      </c>
      <c r="AU71" s="173" t="s">
        <v>279</v>
      </c>
      <c r="AV71" s="173" t="s">
        <v>279</v>
      </c>
      <c r="AW71" s="173" t="s">
        <v>279</v>
      </c>
      <c r="AX71" s="171" t="s">
        <v>279</v>
      </c>
      <c r="AY71" s="171" t="s">
        <v>279</v>
      </c>
    </row>
    <row r="72" ht="47.25" hidden="1">
      <c r="A72" s="79" t="s">
        <v>292</v>
      </c>
      <c r="B72" s="82" t="s">
        <v>293</v>
      </c>
      <c r="C72" s="170" t="s">
        <v>108</v>
      </c>
      <c r="D72" s="171" t="s">
        <v>279</v>
      </c>
      <c r="E72" s="171" t="s">
        <v>279</v>
      </c>
      <c r="F72" s="171" t="s">
        <v>279</v>
      </c>
      <c r="G72" s="171" t="s">
        <v>279</v>
      </c>
      <c r="H72" s="171" t="s">
        <v>279</v>
      </c>
      <c r="I72" s="171" t="s">
        <v>279</v>
      </c>
      <c r="J72" s="171" t="s">
        <v>279</v>
      </c>
      <c r="K72" s="171" t="s">
        <v>279</v>
      </c>
      <c r="L72" s="171" t="s">
        <v>279</v>
      </c>
      <c r="M72" s="171" t="s">
        <v>279</v>
      </c>
      <c r="N72" s="171" t="s">
        <v>279</v>
      </c>
      <c r="O72" s="171" t="s">
        <v>279</v>
      </c>
      <c r="P72" s="171" t="s">
        <v>279</v>
      </c>
      <c r="Q72" s="171" t="s">
        <v>279</v>
      </c>
      <c r="R72" s="171" t="s">
        <v>279</v>
      </c>
      <c r="S72" s="171" t="s">
        <v>279</v>
      </c>
      <c r="T72" s="171" t="s">
        <v>279</v>
      </c>
      <c r="U72" s="171" t="s">
        <v>279</v>
      </c>
      <c r="V72" s="171" t="s">
        <v>279</v>
      </c>
      <c r="W72" s="171" t="s">
        <v>279</v>
      </c>
      <c r="X72" s="171" t="s">
        <v>279</v>
      </c>
      <c r="Y72" s="171" t="s">
        <v>279</v>
      </c>
      <c r="Z72" s="171" t="s">
        <v>279</v>
      </c>
      <c r="AA72" s="171" t="s">
        <v>279</v>
      </c>
      <c r="AB72" s="171" t="s">
        <v>279</v>
      </c>
      <c r="AC72" s="171" t="s">
        <v>279</v>
      </c>
      <c r="AD72" s="171" t="s">
        <v>279</v>
      </c>
      <c r="AE72" s="171" t="s">
        <v>279</v>
      </c>
      <c r="AF72" s="171" t="s">
        <v>279</v>
      </c>
      <c r="AG72" s="171" t="s">
        <v>279</v>
      </c>
      <c r="AH72" s="171" t="s">
        <v>279</v>
      </c>
      <c r="AI72" s="171" t="s">
        <v>279</v>
      </c>
      <c r="AJ72" s="171" t="s">
        <v>279</v>
      </c>
      <c r="AK72" s="171" t="s">
        <v>279</v>
      </c>
      <c r="AL72" s="171" t="s">
        <v>279</v>
      </c>
      <c r="AM72" s="171" t="s">
        <v>279</v>
      </c>
      <c r="AN72" s="171" t="s">
        <v>279</v>
      </c>
      <c r="AO72" s="171" t="s">
        <v>279</v>
      </c>
      <c r="AP72" s="171" t="s">
        <v>279</v>
      </c>
      <c r="AQ72" s="171" t="s">
        <v>279</v>
      </c>
      <c r="AR72" s="171" t="s">
        <v>279</v>
      </c>
      <c r="AS72" s="171" t="s">
        <v>279</v>
      </c>
      <c r="AT72" s="171" t="s">
        <v>279</v>
      </c>
      <c r="AU72" s="173" t="s">
        <v>279</v>
      </c>
      <c r="AV72" s="173" t="s">
        <v>279</v>
      </c>
      <c r="AW72" s="173" t="s">
        <v>279</v>
      </c>
      <c r="AX72" s="171" t="s">
        <v>279</v>
      </c>
      <c r="AY72" s="171" t="s">
        <v>279</v>
      </c>
    </row>
    <row r="73" ht="47.25" hidden="1">
      <c r="A73" s="79" t="s">
        <v>294</v>
      </c>
      <c r="B73" s="82" t="s">
        <v>295</v>
      </c>
      <c r="C73" s="170" t="s">
        <v>108</v>
      </c>
      <c r="D73" s="171" t="s">
        <v>279</v>
      </c>
      <c r="E73" s="171" t="s">
        <v>279</v>
      </c>
      <c r="F73" s="171" t="s">
        <v>279</v>
      </c>
      <c r="G73" s="171" t="s">
        <v>279</v>
      </c>
      <c r="H73" s="171" t="s">
        <v>279</v>
      </c>
      <c r="I73" s="171" t="s">
        <v>279</v>
      </c>
      <c r="J73" s="171" t="s">
        <v>279</v>
      </c>
      <c r="K73" s="171" t="s">
        <v>279</v>
      </c>
      <c r="L73" s="171" t="s">
        <v>279</v>
      </c>
      <c r="M73" s="171" t="s">
        <v>279</v>
      </c>
      <c r="N73" s="171" t="s">
        <v>279</v>
      </c>
      <c r="O73" s="171" t="s">
        <v>279</v>
      </c>
      <c r="P73" s="171" t="s">
        <v>279</v>
      </c>
      <c r="Q73" s="171" t="s">
        <v>279</v>
      </c>
      <c r="R73" s="171" t="s">
        <v>279</v>
      </c>
      <c r="S73" s="171" t="s">
        <v>279</v>
      </c>
      <c r="T73" s="171" t="s">
        <v>279</v>
      </c>
      <c r="U73" s="171" t="s">
        <v>279</v>
      </c>
      <c r="V73" s="171" t="s">
        <v>279</v>
      </c>
      <c r="W73" s="171" t="s">
        <v>279</v>
      </c>
      <c r="X73" s="171" t="s">
        <v>279</v>
      </c>
      <c r="Y73" s="171" t="s">
        <v>279</v>
      </c>
      <c r="Z73" s="171" t="s">
        <v>279</v>
      </c>
      <c r="AA73" s="171" t="s">
        <v>279</v>
      </c>
      <c r="AB73" s="171" t="s">
        <v>279</v>
      </c>
      <c r="AC73" s="171" t="s">
        <v>279</v>
      </c>
      <c r="AD73" s="171" t="s">
        <v>279</v>
      </c>
      <c r="AE73" s="171" t="s">
        <v>279</v>
      </c>
      <c r="AF73" s="171" t="s">
        <v>279</v>
      </c>
      <c r="AG73" s="171" t="s">
        <v>279</v>
      </c>
      <c r="AH73" s="171" t="s">
        <v>279</v>
      </c>
      <c r="AI73" s="171" t="s">
        <v>279</v>
      </c>
      <c r="AJ73" s="171" t="s">
        <v>279</v>
      </c>
      <c r="AK73" s="171" t="s">
        <v>279</v>
      </c>
      <c r="AL73" s="171" t="s">
        <v>279</v>
      </c>
      <c r="AM73" s="171" t="s">
        <v>279</v>
      </c>
      <c r="AN73" s="171" t="s">
        <v>279</v>
      </c>
      <c r="AO73" s="171" t="s">
        <v>279</v>
      </c>
      <c r="AP73" s="171" t="s">
        <v>279</v>
      </c>
      <c r="AQ73" s="171" t="s">
        <v>279</v>
      </c>
      <c r="AR73" s="171" t="s">
        <v>279</v>
      </c>
      <c r="AS73" s="171" t="s">
        <v>279</v>
      </c>
      <c r="AT73" s="171" t="s">
        <v>279</v>
      </c>
      <c r="AU73" s="173" t="s">
        <v>279</v>
      </c>
      <c r="AV73" s="173" t="s">
        <v>279</v>
      </c>
      <c r="AW73" s="173" t="s">
        <v>279</v>
      </c>
      <c r="AX73" s="171" t="s">
        <v>279</v>
      </c>
      <c r="AY73" s="171" t="s">
        <v>279</v>
      </c>
    </row>
    <row r="74" ht="31.5" hidden="1">
      <c r="A74" s="79" t="s">
        <v>296</v>
      </c>
      <c r="B74" s="82" t="s">
        <v>297</v>
      </c>
      <c r="C74" s="170" t="s">
        <v>108</v>
      </c>
      <c r="D74" s="171" t="s">
        <v>279</v>
      </c>
      <c r="E74" s="171" t="s">
        <v>279</v>
      </c>
      <c r="F74" s="171" t="s">
        <v>279</v>
      </c>
      <c r="G74" s="171" t="s">
        <v>279</v>
      </c>
      <c r="H74" s="171" t="s">
        <v>279</v>
      </c>
      <c r="I74" s="171" t="s">
        <v>279</v>
      </c>
      <c r="J74" s="171" t="s">
        <v>279</v>
      </c>
      <c r="K74" s="171" t="s">
        <v>279</v>
      </c>
      <c r="L74" s="171" t="s">
        <v>279</v>
      </c>
      <c r="M74" s="171" t="s">
        <v>279</v>
      </c>
      <c r="N74" s="171" t="s">
        <v>279</v>
      </c>
      <c r="O74" s="171" t="s">
        <v>279</v>
      </c>
      <c r="P74" s="171" t="s">
        <v>279</v>
      </c>
      <c r="Q74" s="171" t="s">
        <v>279</v>
      </c>
      <c r="R74" s="171" t="s">
        <v>279</v>
      </c>
      <c r="S74" s="171" t="s">
        <v>279</v>
      </c>
      <c r="T74" s="171" t="s">
        <v>279</v>
      </c>
      <c r="U74" s="171" t="s">
        <v>279</v>
      </c>
      <c r="V74" s="171" t="s">
        <v>279</v>
      </c>
      <c r="W74" s="171" t="s">
        <v>279</v>
      </c>
      <c r="X74" s="171" t="s">
        <v>279</v>
      </c>
      <c r="Y74" s="171" t="s">
        <v>279</v>
      </c>
      <c r="Z74" s="171" t="s">
        <v>279</v>
      </c>
      <c r="AA74" s="171" t="s">
        <v>279</v>
      </c>
      <c r="AB74" s="171" t="s">
        <v>279</v>
      </c>
      <c r="AC74" s="171" t="s">
        <v>279</v>
      </c>
      <c r="AD74" s="171" t="s">
        <v>279</v>
      </c>
      <c r="AE74" s="171" t="s">
        <v>279</v>
      </c>
      <c r="AF74" s="171" t="s">
        <v>279</v>
      </c>
      <c r="AG74" s="171" t="s">
        <v>279</v>
      </c>
      <c r="AH74" s="171" t="s">
        <v>279</v>
      </c>
      <c r="AI74" s="171" t="s">
        <v>279</v>
      </c>
      <c r="AJ74" s="171" t="s">
        <v>279</v>
      </c>
      <c r="AK74" s="171" t="s">
        <v>279</v>
      </c>
      <c r="AL74" s="171" t="s">
        <v>279</v>
      </c>
      <c r="AM74" s="171" t="s">
        <v>279</v>
      </c>
      <c r="AN74" s="171" t="s">
        <v>279</v>
      </c>
      <c r="AO74" s="171" t="s">
        <v>279</v>
      </c>
      <c r="AP74" s="171" t="s">
        <v>279</v>
      </c>
      <c r="AQ74" s="171" t="s">
        <v>279</v>
      </c>
      <c r="AR74" s="171" t="s">
        <v>279</v>
      </c>
      <c r="AS74" s="171" t="s">
        <v>279</v>
      </c>
      <c r="AT74" s="171" t="s">
        <v>279</v>
      </c>
      <c r="AU74" s="173" t="s">
        <v>279</v>
      </c>
      <c r="AV74" s="173" t="s">
        <v>279</v>
      </c>
      <c r="AW74" s="173" t="s">
        <v>279</v>
      </c>
      <c r="AX74" s="171" t="s">
        <v>279</v>
      </c>
      <c r="AY74" s="171" t="s">
        <v>279</v>
      </c>
    </row>
    <row r="75" ht="47.25" hidden="1">
      <c r="A75" s="79" t="s">
        <v>298</v>
      </c>
      <c r="B75" s="82" t="s">
        <v>299</v>
      </c>
      <c r="C75" s="170" t="s">
        <v>108</v>
      </c>
      <c r="D75" s="171" t="s">
        <v>279</v>
      </c>
      <c r="E75" s="171" t="s">
        <v>279</v>
      </c>
      <c r="F75" s="171" t="s">
        <v>279</v>
      </c>
      <c r="G75" s="171" t="s">
        <v>279</v>
      </c>
      <c r="H75" s="171" t="s">
        <v>279</v>
      </c>
      <c r="I75" s="171" t="s">
        <v>279</v>
      </c>
      <c r="J75" s="171" t="s">
        <v>279</v>
      </c>
      <c r="K75" s="171" t="s">
        <v>279</v>
      </c>
      <c r="L75" s="171" t="s">
        <v>279</v>
      </c>
      <c r="M75" s="171" t="s">
        <v>279</v>
      </c>
      <c r="N75" s="171" t="s">
        <v>279</v>
      </c>
      <c r="O75" s="171" t="s">
        <v>279</v>
      </c>
      <c r="P75" s="171" t="s">
        <v>279</v>
      </c>
      <c r="Q75" s="171" t="s">
        <v>279</v>
      </c>
      <c r="R75" s="171" t="s">
        <v>279</v>
      </c>
      <c r="S75" s="171" t="s">
        <v>279</v>
      </c>
      <c r="T75" s="171" t="s">
        <v>279</v>
      </c>
      <c r="U75" s="171" t="s">
        <v>279</v>
      </c>
      <c r="V75" s="171" t="s">
        <v>279</v>
      </c>
      <c r="W75" s="171" t="s">
        <v>279</v>
      </c>
      <c r="X75" s="171" t="s">
        <v>279</v>
      </c>
      <c r="Y75" s="171" t="s">
        <v>279</v>
      </c>
      <c r="Z75" s="171" t="s">
        <v>279</v>
      </c>
      <c r="AA75" s="171" t="s">
        <v>279</v>
      </c>
      <c r="AB75" s="171" t="s">
        <v>279</v>
      </c>
      <c r="AC75" s="171" t="s">
        <v>279</v>
      </c>
      <c r="AD75" s="171" t="s">
        <v>279</v>
      </c>
      <c r="AE75" s="171" t="s">
        <v>279</v>
      </c>
      <c r="AF75" s="171" t="s">
        <v>279</v>
      </c>
      <c r="AG75" s="171" t="s">
        <v>279</v>
      </c>
      <c r="AH75" s="171" t="s">
        <v>279</v>
      </c>
      <c r="AI75" s="171" t="s">
        <v>279</v>
      </c>
      <c r="AJ75" s="171" t="s">
        <v>279</v>
      </c>
      <c r="AK75" s="171" t="s">
        <v>279</v>
      </c>
      <c r="AL75" s="171" t="s">
        <v>279</v>
      </c>
      <c r="AM75" s="171" t="s">
        <v>279</v>
      </c>
      <c r="AN75" s="171" t="s">
        <v>279</v>
      </c>
      <c r="AO75" s="171" t="s">
        <v>279</v>
      </c>
      <c r="AP75" s="171" t="s">
        <v>279</v>
      </c>
      <c r="AQ75" s="171" t="s">
        <v>279</v>
      </c>
      <c r="AR75" s="171" t="s">
        <v>279</v>
      </c>
      <c r="AS75" s="171" t="s">
        <v>279</v>
      </c>
      <c r="AT75" s="171" t="s">
        <v>279</v>
      </c>
      <c r="AU75" s="173" t="s">
        <v>279</v>
      </c>
      <c r="AV75" s="173" t="s">
        <v>279</v>
      </c>
      <c r="AW75" s="173" t="s">
        <v>279</v>
      </c>
      <c r="AX75" s="171" t="s">
        <v>279</v>
      </c>
      <c r="AY75" s="171" t="s">
        <v>279</v>
      </c>
    </row>
    <row r="76" ht="63" hidden="1">
      <c r="A76" s="33" t="s">
        <v>300</v>
      </c>
      <c r="B76" s="34" t="s">
        <v>301</v>
      </c>
      <c r="C76" s="170" t="s">
        <v>108</v>
      </c>
      <c r="D76" s="171" t="s">
        <v>279</v>
      </c>
      <c r="E76" s="171" t="s">
        <v>279</v>
      </c>
      <c r="F76" s="171" t="s">
        <v>279</v>
      </c>
      <c r="G76" s="171" t="s">
        <v>279</v>
      </c>
      <c r="H76" s="171" t="s">
        <v>279</v>
      </c>
      <c r="I76" s="171" t="s">
        <v>279</v>
      </c>
      <c r="J76" s="171" t="s">
        <v>279</v>
      </c>
      <c r="K76" s="171" t="s">
        <v>279</v>
      </c>
      <c r="L76" s="171" t="s">
        <v>279</v>
      </c>
      <c r="M76" s="171" t="s">
        <v>279</v>
      </c>
      <c r="N76" s="171" t="s">
        <v>279</v>
      </c>
      <c r="O76" s="171" t="s">
        <v>279</v>
      </c>
      <c r="P76" s="171" t="s">
        <v>279</v>
      </c>
      <c r="Q76" s="171" t="s">
        <v>279</v>
      </c>
      <c r="R76" s="171" t="s">
        <v>279</v>
      </c>
      <c r="S76" s="171" t="s">
        <v>279</v>
      </c>
      <c r="T76" s="171" t="s">
        <v>279</v>
      </c>
      <c r="U76" s="171" t="s">
        <v>279</v>
      </c>
      <c r="V76" s="171" t="s">
        <v>279</v>
      </c>
      <c r="W76" s="171" t="s">
        <v>279</v>
      </c>
      <c r="X76" s="171" t="s">
        <v>279</v>
      </c>
      <c r="Y76" s="171" t="s">
        <v>279</v>
      </c>
      <c r="Z76" s="171" t="s">
        <v>279</v>
      </c>
      <c r="AA76" s="171" t="s">
        <v>279</v>
      </c>
      <c r="AB76" s="171" t="s">
        <v>279</v>
      </c>
      <c r="AC76" s="171" t="s">
        <v>279</v>
      </c>
      <c r="AD76" s="171" t="s">
        <v>279</v>
      </c>
      <c r="AE76" s="171" t="s">
        <v>279</v>
      </c>
      <c r="AF76" s="171" t="s">
        <v>279</v>
      </c>
      <c r="AG76" s="171" t="s">
        <v>279</v>
      </c>
      <c r="AH76" s="171" t="s">
        <v>279</v>
      </c>
      <c r="AI76" s="171" t="s">
        <v>279</v>
      </c>
      <c r="AJ76" s="171" t="s">
        <v>279</v>
      </c>
      <c r="AK76" s="171" t="s">
        <v>279</v>
      </c>
      <c r="AL76" s="171" t="s">
        <v>279</v>
      </c>
      <c r="AM76" s="171" t="s">
        <v>279</v>
      </c>
      <c r="AN76" s="171" t="s">
        <v>279</v>
      </c>
      <c r="AO76" s="171" t="s">
        <v>279</v>
      </c>
      <c r="AP76" s="171" t="s">
        <v>279</v>
      </c>
      <c r="AQ76" s="171" t="s">
        <v>279</v>
      </c>
      <c r="AR76" s="171" t="s">
        <v>279</v>
      </c>
      <c r="AS76" s="171" t="s">
        <v>279</v>
      </c>
      <c r="AT76" s="171" t="s">
        <v>279</v>
      </c>
      <c r="AU76" s="173" t="s">
        <v>279</v>
      </c>
      <c r="AV76" s="173" t="s">
        <v>279</v>
      </c>
      <c r="AW76" s="173" t="s">
        <v>279</v>
      </c>
      <c r="AX76" s="171" t="s">
        <v>279</v>
      </c>
      <c r="AY76" s="171" t="s">
        <v>279</v>
      </c>
    </row>
    <row r="77" ht="63" hidden="1">
      <c r="A77" s="63" t="s">
        <v>302</v>
      </c>
      <c r="B77" s="72" t="s">
        <v>303</v>
      </c>
      <c r="C77" s="170" t="s">
        <v>108</v>
      </c>
      <c r="D77" s="171" t="s">
        <v>279</v>
      </c>
      <c r="E77" s="171" t="s">
        <v>279</v>
      </c>
      <c r="F77" s="171" t="s">
        <v>279</v>
      </c>
      <c r="G77" s="171" t="s">
        <v>279</v>
      </c>
      <c r="H77" s="171" t="s">
        <v>279</v>
      </c>
      <c r="I77" s="171" t="s">
        <v>279</v>
      </c>
      <c r="J77" s="171" t="s">
        <v>279</v>
      </c>
      <c r="K77" s="171" t="s">
        <v>279</v>
      </c>
      <c r="L77" s="171" t="s">
        <v>279</v>
      </c>
      <c r="M77" s="171" t="s">
        <v>279</v>
      </c>
      <c r="N77" s="171" t="s">
        <v>279</v>
      </c>
      <c r="O77" s="171" t="s">
        <v>279</v>
      </c>
      <c r="P77" s="171" t="s">
        <v>279</v>
      </c>
      <c r="Q77" s="171" t="s">
        <v>279</v>
      </c>
      <c r="R77" s="171" t="s">
        <v>279</v>
      </c>
      <c r="S77" s="171" t="s">
        <v>279</v>
      </c>
      <c r="T77" s="171" t="s">
        <v>279</v>
      </c>
      <c r="U77" s="171" t="s">
        <v>279</v>
      </c>
      <c r="V77" s="171" t="s">
        <v>279</v>
      </c>
      <c r="W77" s="171" t="s">
        <v>279</v>
      </c>
      <c r="X77" s="171" t="s">
        <v>279</v>
      </c>
      <c r="Y77" s="171" t="s">
        <v>279</v>
      </c>
      <c r="Z77" s="171" t="s">
        <v>279</v>
      </c>
      <c r="AA77" s="171" t="s">
        <v>279</v>
      </c>
      <c r="AB77" s="171" t="s">
        <v>279</v>
      </c>
      <c r="AC77" s="171" t="s">
        <v>279</v>
      </c>
      <c r="AD77" s="171" t="s">
        <v>279</v>
      </c>
      <c r="AE77" s="171" t="s">
        <v>279</v>
      </c>
      <c r="AF77" s="171" t="s">
        <v>279</v>
      </c>
      <c r="AG77" s="171" t="s">
        <v>279</v>
      </c>
      <c r="AH77" s="171" t="s">
        <v>279</v>
      </c>
      <c r="AI77" s="171" t="s">
        <v>279</v>
      </c>
      <c r="AJ77" s="171" t="s">
        <v>279</v>
      </c>
      <c r="AK77" s="171" t="s">
        <v>279</v>
      </c>
      <c r="AL77" s="171" t="s">
        <v>279</v>
      </c>
      <c r="AM77" s="171" t="s">
        <v>279</v>
      </c>
      <c r="AN77" s="171" t="s">
        <v>279</v>
      </c>
      <c r="AO77" s="171" t="s">
        <v>279</v>
      </c>
      <c r="AP77" s="171" t="s">
        <v>279</v>
      </c>
      <c r="AQ77" s="171" t="s">
        <v>279</v>
      </c>
      <c r="AR77" s="171" t="s">
        <v>279</v>
      </c>
      <c r="AS77" s="171" t="s">
        <v>279</v>
      </c>
      <c r="AT77" s="171" t="s">
        <v>279</v>
      </c>
      <c r="AU77" s="173" t="s">
        <v>279</v>
      </c>
      <c r="AV77" s="173" t="s">
        <v>279</v>
      </c>
      <c r="AW77" s="173" t="s">
        <v>279</v>
      </c>
      <c r="AX77" s="171" t="s">
        <v>279</v>
      </c>
      <c r="AY77" s="171" t="s">
        <v>279</v>
      </c>
    </row>
    <row r="78" ht="47.25" hidden="1">
      <c r="A78" s="63" t="s">
        <v>304</v>
      </c>
      <c r="B78" s="72" t="s">
        <v>305</v>
      </c>
      <c r="C78" s="170" t="s">
        <v>108</v>
      </c>
      <c r="D78" s="171" t="s">
        <v>279</v>
      </c>
      <c r="E78" s="171" t="s">
        <v>279</v>
      </c>
      <c r="F78" s="171" t="s">
        <v>279</v>
      </c>
      <c r="G78" s="171" t="s">
        <v>279</v>
      </c>
      <c r="H78" s="171" t="s">
        <v>279</v>
      </c>
      <c r="I78" s="171" t="s">
        <v>279</v>
      </c>
      <c r="J78" s="171" t="s">
        <v>279</v>
      </c>
      <c r="K78" s="171" t="s">
        <v>279</v>
      </c>
      <c r="L78" s="171" t="s">
        <v>279</v>
      </c>
      <c r="M78" s="171" t="s">
        <v>279</v>
      </c>
      <c r="N78" s="171" t="s">
        <v>279</v>
      </c>
      <c r="O78" s="171" t="s">
        <v>279</v>
      </c>
      <c r="P78" s="171" t="s">
        <v>279</v>
      </c>
      <c r="Q78" s="171" t="s">
        <v>279</v>
      </c>
      <c r="R78" s="171" t="s">
        <v>279</v>
      </c>
      <c r="S78" s="171" t="s">
        <v>279</v>
      </c>
      <c r="T78" s="171" t="s">
        <v>279</v>
      </c>
      <c r="U78" s="171" t="s">
        <v>279</v>
      </c>
      <c r="V78" s="171" t="s">
        <v>279</v>
      </c>
      <c r="W78" s="171" t="s">
        <v>279</v>
      </c>
      <c r="X78" s="171" t="s">
        <v>279</v>
      </c>
      <c r="Y78" s="171" t="s">
        <v>279</v>
      </c>
      <c r="Z78" s="171" t="s">
        <v>279</v>
      </c>
      <c r="AA78" s="171" t="s">
        <v>279</v>
      </c>
      <c r="AB78" s="171" t="s">
        <v>279</v>
      </c>
      <c r="AC78" s="171" t="s">
        <v>279</v>
      </c>
      <c r="AD78" s="171" t="s">
        <v>279</v>
      </c>
      <c r="AE78" s="171" t="s">
        <v>279</v>
      </c>
      <c r="AF78" s="171" t="s">
        <v>279</v>
      </c>
      <c r="AG78" s="171" t="s">
        <v>279</v>
      </c>
      <c r="AH78" s="171" t="s">
        <v>279</v>
      </c>
      <c r="AI78" s="171" t="s">
        <v>279</v>
      </c>
      <c r="AJ78" s="171" t="s">
        <v>279</v>
      </c>
      <c r="AK78" s="171" t="s">
        <v>279</v>
      </c>
      <c r="AL78" s="171" t="s">
        <v>279</v>
      </c>
      <c r="AM78" s="171" t="s">
        <v>279</v>
      </c>
      <c r="AN78" s="171" t="s">
        <v>279</v>
      </c>
      <c r="AO78" s="171" t="s">
        <v>279</v>
      </c>
      <c r="AP78" s="171" t="s">
        <v>279</v>
      </c>
      <c r="AQ78" s="171" t="s">
        <v>279</v>
      </c>
      <c r="AR78" s="171" t="s">
        <v>279</v>
      </c>
      <c r="AS78" s="171" t="s">
        <v>279</v>
      </c>
      <c r="AT78" s="171" t="s">
        <v>279</v>
      </c>
      <c r="AU78" s="173" t="s">
        <v>279</v>
      </c>
      <c r="AV78" s="173" t="s">
        <v>279</v>
      </c>
      <c r="AW78" s="173" t="s">
        <v>279</v>
      </c>
      <c r="AX78" s="171" t="s">
        <v>279</v>
      </c>
      <c r="AY78" s="171" t="s">
        <v>279</v>
      </c>
    </row>
    <row r="79" ht="31.5" hidden="1">
      <c r="A79" s="33" t="s">
        <v>306</v>
      </c>
      <c r="B79" s="34" t="s">
        <v>307</v>
      </c>
      <c r="C79" s="170" t="s">
        <v>108</v>
      </c>
      <c r="D79" s="171" t="s">
        <v>279</v>
      </c>
      <c r="E79" s="171" t="s">
        <v>279</v>
      </c>
      <c r="F79" s="171" t="s">
        <v>279</v>
      </c>
      <c r="G79" s="171" t="s">
        <v>279</v>
      </c>
      <c r="H79" s="171" t="s">
        <v>279</v>
      </c>
      <c r="I79" s="171" t="s">
        <v>279</v>
      </c>
      <c r="J79" s="171" t="s">
        <v>279</v>
      </c>
      <c r="K79" s="171" t="s">
        <v>279</v>
      </c>
      <c r="L79" s="171" t="s">
        <v>279</v>
      </c>
      <c r="M79" s="171" t="s">
        <v>279</v>
      </c>
      <c r="N79" s="171" t="s">
        <v>279</v>
      </c>
      <c r="O79" s="171" t="s">
        <v>279</v>
      </c>
      <c r="P79" s="171" t="s">
        <v>279</v>
      </c>
      <c r="Q79" s="171" t="s">
        <v>279</v>
      </c>
      <c r="R79" s="171" t="s">
        <v>279</v>
      </c>
      <c r="S79" s="171" t="s">
        <v>279</v>
      </c>
      <c r="T79" s="171" t="s">
        <v>279</v>
      </c>
      <c r="U79" s="171" t="s">
        <v>279</v>
      </c>
      <c r="V79" s="171" t="s">
        <v>279</v>
      </c>
      <c r="W79" s="171" t="s">
        <v>279</v>
      </c>
      <c r="X79" s="171" t="s">
        <v>279</v>
      </c>
      <c r="Y79" s="171" t="s">
        <v>279</v>
      </c>
      <c r="Z79" s="171" t="s">
        <v>279</v>
      </c>
      <c r="AA79" s="171" t="s">
        <v>279</v>
      </c>
      <c r="AB79" s="171" t="s">
        <v>279</v>
      </c>
      <c r="AC79" s="171" t="s">
        <v>279</v>
      </c>
      <c r="AD79" s="171" t="s">
        <v>279</v>
      </c>
      <c r="AE79" s="171" t="s">
        <v>279</v>
      </c>
      <c r="AF79" s="171" t="s">
        <v>279</v>
      </c>
      <c r="AG79" s="171" t="s">
        <v>279</v>
      </c>
      <c r="AH79" s="171" t="s">
        <v>279</v>
      </c>
      <c r="AI79" s="171" t="s">
        <v>279</v>
      </c>
      <c r="AJ79" s="171" t="s">
        <v>279</v>
      </c>
      <c r="AK79" s="171" t="s">
        <v>279</v>
      </c>
      <c r="AL79" s="171" t="s">
        <v>279</v>
      </c>
      <c r="AM79" s="171" t="s">
        <v>279</v>
      </c>
      <c r="AN79" s="171" t="s">
        <v>279</v>
      </c>
      <c r="AO79" s="171" t="s">
        <v>279</v>
      </c>
      <c r="AP79" s="171" t="s">
        <v>279</v>
      </c>
      <c r="AQ79" s="171" t="s">
        <v>279</v>
      </c>
      <c r="AR79" s="171" t="s">
        <v>279</v>
      </c>
      <c r="AS79" s="171" t="s">
        <v>279</v>
      </c>
      <c r="AT79" s="171" t="s">
        <v>279</v>
      </c>
      <c r="AU79" s="173" t="s">
        <v>279</v>
      </c>
      <c r="AV79" s="173" t="s">
        <v>279</v>
      </c>
      <c r="AW79" s="173" t="s">
        <v>279</v>
      </c>
      <c r="AX79" s="171" t="s">
        <v>279</v>
      </c>
      <c r="AY79" s="171" t="s">
        <v>279</v>
      </c>
    </row>
    <row r="80" ht="47.25" hidden="1">
      <c r="A80" s="33" t="s">
        <v>308</v>
      </c>
      <c r="B80" s="182" t="s">
        <v>309</v>
      </c>
      <c r="C80" s="170" t="s">
        <v>108</v>
      </c>
      <c r="D80" s="171" t="s">
        <v>279</v>
      </c>
      <c r="E80" s="171" t="s">
        <v>279</v>
      </c>
      <c r="F80" s="171" t="s">
        <v>279</v>
      </c>
      <c r="G80" s="171" t="s">
        <v>279</v>
      </c>
      <c r="H80" s="171" t="s">
        <v>279</v>
      </c>
      <c r="I80" s="171" t="s">
        <v>279</v>
      </c>
      <c r="J80" s="171" t="s">
        <v>279</v>
      </c>
      <c r="K80" s="171" t="s">
        <v>279</v>
      </c>
      <c r="L80" s="171" t="s">
        <v>279</v>
      </c>
      <c r="M80" s="171" t="s">
        <v>279</v>
      </c>
      <c r="N80" s="171" t="s">
        <v>279</v>
      </c>
      <c r="O80" s="171" t="s">
        <v>279</v>
      </c>
      <c r="P80" s="171" t="s">
        <v>279</v>
      </c>
      <c r="Q80" s="171" t="s">
        <v>279</v>
      </c>
      <c r="R80" s="171" t="s">
        <v>279</v>
      </c>
      <c r="S80" s="171" t="s">
        <v>279</v>
      </c>
      <c r="T80" s="171" t="s">
        <v>279</v>
      </c>
      <c r="U80" s="171" t="s">
        <v>279</v>
      </c>
      <c r="V80" s="171" t="s">
        <v>279</v>
      </c>
      <c r="W80" s="171" t="s">
        <v>279</v>
      </c>
      <c r="X80" s="171" t="s">
        <v>279</v>
      </c>
      <c r="Y80" s="171" t="s">
        <v>279</v>
      </c>
      <c r="Z80" s="171" t="s">
        <v>279</v>
      </c>
      <c r="AA80" s="171" t="s">
        <v>279</v>
      </c>
      <c r="AB80" s="171" t="s">
        <v>279</v>
      </c>
      <c r="AC80" s="171" t="s">
        <v>279</v>
      </c>
      <c r="AD80" s="171" t="s">
        <v>279</v>
      </c>
      <c r="AE80" s="171" t="s">
        <v>279</v>
      </c>
      <c r="AF80" s="171" t="s">
        <v>279</v>
      </c>
      <c r="AG80" s="171" t="s">
        <v>279</v>
      </c>
      <c r="AH80" s="171" t="s">
        <v>279</v>
      </c>
      <c r="AI80" s="171" t="s">
        <v>279</v>
      </c>
      <c r="AJ80" s="171" t="s">
        <v>279</v>
      </c>
      <c r="AK80" s="171" t="s">
        <v>279</v>
      </c>
      <c r="AL80" s="171" t="s">
        <v>279</v>
      </c>
      <c r="AM80" s="171" t="s">
        <v>279</v>
      </c>
      <c r="AN80" s="171" t="s">
        <v>279</v>
      </c>
      <c r="AO80" s="171" t="s">
        <v>279</v>
      </c>
      <c r="AP80" s="171" t="s">
        <v>279</v>
      </c>
      <c r="AQ80" s="171" t="s">
        <v>279</v>
      </c>
      <c r="AR80" s="171" t="s">
        <v>279</v>
      </c>
      <c r="AS80" s="171" t="s">
        <v>279</v>
      </c>
      <c r="AT80" s="171" t="s">
        <v>279</v>
      </c>
      <c r="AU80" s="173" t="s">
        <v>279</v>
      </c>
      <c r="AV80" s="173" t="s">
        <v>279</v>
      </c>
      <c r="AW80" s="173" t="s">
        <v>279</v>
      </c>
      <c r="AX80" s="171" t="s">
        <v>279</v>
      </c>
      <c r="AY80" s="171" t="s">
        <v>279</v>
      </c>
    </row>
    <row r="81" s="25" customFormat="1" ht="31.5" hidden="1">
      <c r="A81" s="56" t="s">
        <v>218</v>
      </c>
      <c r="B81" s="84" t="s">
        <v>219</v>
      </c>
      <c r="C81" s="102" t="s">
        <v>108</v>
      </c>
      <c r="D81" s="56" t="str">
        <f>D82</f>
        <v>н/д</v>
      </c>
      <c r="E81" s="56" t="str">
        <f t="shared" ref="E81:AY81" si="5">E82</f>
        <v>н/д</v>
      </c>
      <c r="F81" s="56" t="str">
        <f t="shared" si="5"/>
        <v>н/д</v>
      </c>
      <c r="G81" s="56" t="str">
        <f t="shared" si="5"/>
        <v>н/д</v>
      </c>
      <c r="H81" s="56" t="str">
        <f t="shared" si="5"/>
        <v>н/д</v>
      </c>
      <c r="I81" s="56" t="str">
        <f t="shared" si="5"/>
        <v>н/д</v>
      </c>
      <c r="J81" s="56" t="str">
        <f t="shared" si="5"/>
        <v>н/д</v>
      </c>
      <c r="K81" s="56" t="str">
        <f t="shared" si="5"/>
        <v>н/д</v>
      </c>
      <c r="L81" s="56" t="str">
        <f t="shared" si="5"/>
        <v>н/д</v>
      </c>
      <c r="M81" s="56" t="str">
        <f t="shared" si="5"/>
        <v>н/д</v>
      </c>
      <c r="N81" s="56" t="str">
        <f t="shared" si="5"/>
        <v>н/д</v>
      </c>
      <c r="O81" s="56" t="str">
        <f t="shared" si="5"/>
        <v>н/д</v>
      </c>
      <c r="P81" s="56" t="str">
        <f t="shared" si="5"/>
        <v>н/д</v>
      </c>
      <c r="Q81" s="56" t="str">
        <f t="shared" si="5"/>
        <v>н/д</v>
      </c>
      <c r="R81" s="56" t="str">
        <f t="shared" si="5"/>
        <v>н/д</v>
      </c>
      <c r="S81" s="56" t="str">
        <f t="shared" si="5"/>
        <v>н/д</v>
      </c>
      <c r="T81" s="56" t="str">
        <f t="shared" si="5"/>
        <v>н/д</v>
      </c>
      <c r="U81" s="56" t="str">
        <f t="shared" si="5"/>
        <v>н/д</v>
      </c>
      <c r="V81" s="56" t="str">
        <f t="shared" si="5"/>
        <v>н/д</v>
      </c>
      <c r="W81" s="56" t="str">
        <f t="shared" si="5"/>
        <v>н/д</v>
      </c>
      <c r="X81" s="56" t="str">
        <f t="shared" si="5"/>
        <v>н/д</v>
      </c>
      <c r="Y81" s="56" t="str">
        <f t="shared" si="5"/>
        <v>н/д</v>
      </c>
      <c r="Z81" s="56" t="str">
        <f t="shared" si="5"/>
        <v>н/д</v>
      </c>
      <c r="AA81" s="56" t="str">
        <f t="shared" si="5"/>
        <v>н/д</v>
      </c>
      <c r="AB81" s="56" t="str">
        <f t="shared" si="5"/>
        <v>н/д</v>
      </c>
      <c r="AC81" s="56" t="str">
        <f t="shared" si="5"/>
        <v>н/д</v>
      </c>
      <c r="AD81" s="56" t="str">
        <f t="shared" si="5"/>
        <v>н/д</v>
      </c>
      <c r="AE81" s="56" t="str">
        <f t="shared" si="5"/>
        <v>н/д</v>
      </c>
      <c r="AF81" s="56" t="str">
        <f t="shared" si="5"/>
        <v>н/д</v>
      </c>
      <c r="AG81" s="56" t="str">
        <f t="shared" si="5"/>
        <v>н/д</v>
      </c>
      <c r="AH81" s="56" t="str">
        <f t="shared" si="5"/>
        <v>н/д</v>
      </c>
      <c r="AI81" s="56" t="str">
        <f t="shared" si="5"/>
        <v>н/д</v>
      </c>
      <c r="AJ81" s="56" t="str">
        <f t="shared" si="5"/>
        <v>н/д</v>
      </c>
      <c r="AK81" s="56" t="str">
        <f t="shared" si="5"/>
        <v>н/д</v>
      </c>
      <c r="AL81" s="56" t="str">
        <f t="shared" si="5"/>
        <v>н/д</v>
      </c>
      <c r="AM81" s="56" t="str">
        <f t="shared" si="5"/>
        <v>н/д</v>
      </c>
      <c r="AN81" s="56" t="str">
        <f t="shared" si="5"/>
        <v>н/д</v>
      </c>
      <c r="AO81" s="56" t="str">
        <f t="shared" si="5"/>
        <v>н/д</v>
      </c>
      <c r="AP81" s="56" t="str">
        <f t="shared" si="5"/>
        <v>н/д</v>
      </c>
      <c r="AQ81" s="56" t="str">
        <f t="shared" si="5"/>
        <v>н/д</v>
      </c>
      <c r="AR81" s="56" t="str">
        <f t="shared" si="5"/>
        <v>н/д</v>
      </c>
      <c r="AS81" s="56" t="str">
        <f t="shared" si="5"/>
        <v>н/д</v>
      </c>
      <c r="AT81" s="56" t="str">
        <f t="shared" si="5"/>
        <v>н/д</v>
      </c>
      <c r="AU81" s="179" t="str">
        <f t="shared" si="5"/>
        <v>н/д</v>
      </c>
      <c r="AV81" s="179" t="str">
        <f t="shared" si="5"/>
        <v>н/д</v>
      </c>
      <c r="AW81" s="179" t="str">
        <f t="shared" si="5"/>
        <v>н/д</v>
      </c>
      <c r="AX81" s="56" t="str">
        <f t="shared" si="5"/>
        <v>н/д</v>
      </c>
      <c r="AY81" s="56" t="str">
        <f t="shared" si="5"/>
        <v>н/д</v>
      </c>
    </row>
    <row r="82" hidden="1">
      <c r="A82" s="63" t="s">
        <v>220</v>
      </c>
      <c r="B82" s="110"/>
      <c r="C82" s="72"/>
      <c r="D82" s="63" t="s">
        <v>109</v>
      </c>
      <c r="E82" s="63" t="s">
        <v>109</v>
      </c>
      <c r="F82" s="63" t="s">
        <v>109</v>
      </c>
      <c r="G82" s="63" t="s">
        <v>109</v>
      </c>
      <c r="H82" s="63" t="s">
        <v>109</v>
      </c>
      <c r="I82" s="63" t="s">
        <v>109</v>
      </c>
      <c r="J82" s="63" t="s">
        <v>109</v>
      </c>
      <c r="K82" s="63" t="s">
        <v>109</v>
      </c>
      <c r="L82" s="63" t="s">
        <v>109</v>
      </c>
      <c r="M82" s="63" t="s">
        <v>109</v>
      </c>
      <c r="N82" s="63" t="s">
        <v>109</v>
      </c>
      <c r="O82" s="63" t="s">
        <v>109</v>
      </c>
      <c r="P82" s="63" t="s">
        <v>109</v>
      </c>
      <c r="Q82" s="63" t="s">
        <v>109</v>
      </c>
      <c r="R82" s="63" t="s">
        <v>109</v>
      </c>
      <c r="S82" s="63" t="s">
        <v>109</v>
      </c>
      <c r="T82" s="63" t="s">
        <v>109</v>
      </c>
      <c r="U82" s="63" t="s">
        <v>109</v>
      </c>
      <c r="V82" s="63" t="s">
        <v>109</v>
      </c>
      <c r="W82" s="63" t="s">
        <v>109</v>
      </c>
      <c r="X82" s="63" t="s">
        <v>109</v>
      </c>
      <c r="Y82" s="63" t="s">
        <v>109</v>
      </c>
      <c r="Z82" s="63" t="s">
        <v>109</v>
      </c>
      <c r="AA82" s="63" t="s">
        <v>109</v>
      </c>
      <c r="AB82" s="63" t="s">
        <v>109</v>
      </c>
      <c r="AC82" s="63" t="s">
        <v>109</v>
      </c>
      <c r="AD82" s="63" t="s">
        <v>109</v>
      </c>
      <c r="AE82" s="63" t="s">
        <v>109</v>
      </c>
      <c r="AF82" s="63" t="s">
        <v>109</v>
      </c>
      <c r="AG82" s="63" t="s">
        <v>109</v>
      </c>
      <c r="AH82" s="63" t="s">
        <v>109</v>
      </c>
      <c r="AI82" s="63" t="s">
        <v>109</v>
      </c>
      <c r="AJ82" s="63" t="s">
        <v>109</v>
      </c>
      <c r="AK82" s="63" t="s">
        <v>109</v>
      </c>
      <c r="AL82" s="63" t="s">
        <v>109</v>
      </c>
      <c r="AM82" s="63" t="s">
        <v>109</v>
      </c>
      <c r="AN82" s="63" t="s">
        <v>109</v>
      </c>
      <c r="AO82" s="63" t="s">
        <v>109</v>
      </c>
      <c r="AP82" s="63" t="s">
        <v>109</v>
      </c>
      <c r="AQ82" s="63" t="s">
        <v>109</v>
      </c>
      <c r="AR82" s="63" t="s">
        <v>109</v>
      </c>
      <c r="AS82" s="63" t="s">
        <v>109</v>
      </c>
      <c r="AT82" s="172" t="s">
        <v>109</v>
      </c>
      <c r="AU82" s="181" t="s">
        <v>109</v>
      </c>
      <c r="AV82" s="181" t="s">
        <v>109</v>
      </c>
      <c r="AW82" s="181" t="s">
        <v>109</v>
      </c>
      <c r="AX82" s="63" t="s">
        <v>109</v>
      </c>
      <c r="AY82" s="63" t="s">
        <v>109</v>
      </c>
    </row>
  </sheetData>
  <mergeCells count="45">
    <mergeCell ref="AR17:AS17"/>
    <mergeCell ref="AT17:AU17"/>
    <mergeCell ref="AV17:AW17"/>
    <mergeCell ref="AX17:AY17"/>
    <mergeCell ref="AH17:AI17"/>
    <mergeCell ref="AJ17:AK17"/>
    <mergeCell ref="AL17:AM17"/>
    <mergeCell ref="AN17:AO17"/>
    <mergeCell ref="AP17:AQ17"/>
    <mergeCell ref="X17:Y17"/>
    <mergeCell ref="Z17:AA17"/>
    <mergeCell ref="AB17:AC17"/>
    <mergeCell ref="AD17:AE17"/>
    <mergeCell ref="AF17:AG17"/>
    <mergeCell ref="N17:O17"/>
    <mergeCell ref="P17:Q17"/>
    <mergeCell ref="R17:S17"/>
    <mergeCell ref="T17:U17"/>
    <mergeCell ref="V17:W17"/>
    <mergeCell ref="A15:A18"/>
    <mergeCell ref="B15:B18"/>
    <mergeCell ref="C15:C18"/>
    <mergeCell ref="D15:AY15"/>
    <mergeCell ref="D16:S16"/>
    <mergeCell ref="T16:AC16"/>
    <mergeCell ref="AD16:AI16"/>
    <mergeCell ref="AJ16:AM16"/>
    <mergeCell ref="AN16:AS16"/>
    <mergeCell ref="AT16:AW16"/>
    <mergeCell ref="AX16:AY16"/>
    <mergeCell ref="D17:E17"/>
    <mergeCell ref="F17:G17"/>
    <mergeCell ref="H17:I17"/>
    <mergeCell ref="J17:K17"/>
    <mergeCell ref="L17:M17"/>
    <mergeCell ref="A8:AY8"/>
    <mergeCell ref="A10:AY10"/>
    <mergeCell ref="A12:AY12"/>
    <mergeCell ref="A13:AY13"/>
    <mergeCell ref="A14:AS14"/>
    <mergeCell ref="K2:L2"/>
    <mergeCell ref="M2:N2"/>
    <mergeCell ref="A4:AY4"/>
    <mergeCell ref="A5:AY5"/>
    <mergeCell ref="A7:AY7"/>
  </mergeCells>
  <pageMargins left="0.69999999999999996" right="0.69999999999999996" top="0.75" bottom="0.75" header="0.29999999999999999" footer="0.29999999999999999"/>
  <pageSetup paperSize="9" scale="90" orientation="portrait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3"/>
  <sheetViews>
    <sheetView topLeftCell="R7" zoomScale="66" workbookViewId="0">
      <selection activeCell="BD51" sqref="BD51"/>
    </sheetView>
  </sheetViews>
  <sheetFormatPr defaultRowHeight="15.75" customHeight="1"/>
  <cols>
    <col customWidth="1" min="1" max="1" style="1" width="9"/>
    <col customWidth="1" min="2" max="2" style="1" width="36.5"/>
    <col customWidth="1" min="3" max="3" style="1" width="20.5"/>
    <col customWidth="1" min="4" max="257" style="1" width="9"/>
  </cols>
  <sheetData>
    <row r="1">
      <c r="A1" s="159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159"/>
      <c r="AX1" s="159"/>
      <c r="AY1" s="114" t="s">
        <v>310</v>
      </c>
    </row>
    <row r="2">
      <c r="A2" s="159"/>
      <c r="B2" s="159"/>
      <c r="C2" s="159"/>
      <c r="D2" s="159"/>
      <c r="E2" s="159"/>
      <c r="F2" s="159"/>
      <c r="G2" s="159"/>
      <c r="H2" s="159"/>
      <c r="I2" s="159"/>
      <c r="J2" s="160"/>
      <c r="K2" s="938"/>
      <c r="L2" s="938"/>
      <c r="M2" s="938"/>
      <c r="N2" s="938"/>
      <c r="O2" s="160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14" t="s">
        <v>1</v>
      </c>
    </row>
    <row r="3">
      <c r="A3" s="159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59"/>
      <c r="AH3" s="159"/>
      <c r="AI3" s="159"/>
      <c r="AJ3" s="159"/>
      <c r="AK3" s="159"/>
      <c r="AL3" s="159"/>
      <c r="AM3" s="159"/>
      <c r="AN3" s="159"/>
      <c r="AO3" s="159"/>
      <c r="AP3" s="159"/>
      <c r="AQ3" s="159"/>
      <c r="AR3" s="159"/>
      <c r="AS3" s="159"/>
      <c r="AT3" s="159"/>
      <c r="AU3" s="159"/>
      <c r="AV3" s="159"/>
      <c r="AW3" s="161" t="s">
        <v>406</v>
      </c>
      <c r="AX3" s="159"/>
      <c r="AY3" s="114" t="s">
        <v>313</v>
      </c>
      <c r="AZ3" s="1" t="s">
        <v>314</v>
      </c>
    </row>
    <row r="4" ht="18.75">
      <c r="A4" s="939" t="s">
        <v>315</v>
      </c>
      <c r="B4" s="939"/>
      <c r="C4" s="939"/>
      <c r="D4" s="939"/>
      <c r="E4" s="939"/>
      <c r="F4" s="939"/>
      <c r="G4" s="939"/>
      <c r="H4" s="939"/>
      <c r="I4" s="939"/>
      <c r="J4" s="939"/>
      <c r="K4" s="939"/>
      <c r="L4" s="939"/>
      <c r="M4" s="939"/>
      <c r="N4" s="939"/>
      <c r="O4" s="939"/>
      <c r="P4" s="939"/>
      <c r="Q4" s="939"/>
      <c r="R4" s="939"/>
      <c r="S4" s="939"/>
      <c r="T4" s="939"/>
      <c r="U4" s="939"/>
      <c r="V4" s="939"/>
      <c r="W4" s="939"/>
      <c r="X4" s="939"/>
      <c r="Y4" s="939"/>
      <c r="Z4" s="939"/>
      <c r="AA4" s="939"/>
      <c r="AB4" s="939"/>
      <c r="AC4" s="939"/>
      <c r="AD4" s="939"/>
      <c r="AE4" s="939"/>
      <c r="AF4" s="939"/>
      <c r="AG4" s="939"/>
      <c r="AH4" s="939"/>
      <c r="AI4" s="939"/>
      <c r="AJ4" s="939"/>
      <c r="AK4" s="939"/>
      <c r="AL4" s="939"/>
      <c r="AM4" s="939"/>
      <c r="AN4" s="939"/>
      <c r="AO4" s="939"/>
      <c r="AP4" s="939"/>
      <c r="AQ4" s="939"/>
      <c r="AR4" s="939"/>
      <c r="AS4" s="939"/>
      <c r="AT4" s="939"/>
      <c r="AU4" s="939"/>
      <c r="AV4" s="939"/>
      <c r="AW4" s="939"/>
      <c r="AX4" s="939"/>
      <c r="AY4" s="939"/>
    </row>
    <row r="5" ht="18.75">
      <c r="A5" s="940" t="s">
        <v>411</v>
      </c>
      <c r="B5" s="940"/>
      <c r="C5" s="940"/>
      <c r="D5" s="940"/>
      <c r="E5" s="940"/>
      <c r="F5" s="940"/>
      <c r="G5" s="940"/>
      <c r="H5" s="940"/>
      <c r="I5" s="940"/>
      <c r="J5" s="940"/>
      <c r="K5" s="940"/>
      <c r="L5" s="940"/>
      <c r="M5" s="940"/>
      <c r="N5" s="940"/>
      <c r="O5" s="940"/>
      <c r="P5" s="940"/>
      <c r="Q5" s="940"/>
      <c r="R5" s="940"/>
      <c r="S5" s="940"/>
      <c r="T5" s="940"/>
      <c r="U5" s="940"/>
      <c r="V5" s="940"/>
      <c r="W5" s="940"/>
      <c r="X5" s="940"/>
      <c r="Y5" s="940"/>
      <c r="Z5" s="940"/>
      <c r="AA5" s="940"/>
      <c r="AB5" s="940"/>
      <c r="AC5" s="940"/>
      <c r="AD5" s="940"/>
      <c r="AE5" s="940"/>
      <c r="AF5" s="940"/>
      <c r="AG5" s="940"/>
      <c r="AH5" s="940"/>
      <c r="AI5" s="940"/>
      <c r="AJ5" s="940"/>
      <c r="AK5" s="940"/>
      <c r="AL5" s="940"/>
      <c r="AM5" s="940"/>
      <c r="AN5" s="940"/>
      <c r="AO5" s="940"/>
      <c r="AP5" s="940"/>
      <c r="AQ5" s="940"/>
      <c r="AR5" s="940"/>
      <c r="AS5" s="940"/>
      <c r="AT5" s="940"/>
      <c r="AU5" s="940"/>
      <c r="AV5" s="940"/>
      <c r="AW5" s="940"/>
      <c r="AX5" s="940"/>
      <c r="AY5" s="940"/>
    </row>
    <row r="6">
      <c r="A6" s="159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59"/>
      <c r="AH6" s="159"/>
      <c r="AI6" s="159"/>
      <c r="AJ6" s="159"/>
      <c r="AK6" s="159"/>
      <c r="AL6" s="159"/>
      <c r="AM6" s="159"/>
      <c r="AN6" s="159"/>
      <c r="AO6" s="159"/>
      <c r="AP6" s="159"/>
      <c r="AQ6" s="159"/>
      <c r="AR6" s="159"/>
      <c r="AS6" s="159"/>
      <c r="AT6" s="159"/>
      <c r="AU6" s="159"/>
      <c r="AV6" s="159"/>
      <c r="AW6" s="159"/>
      <c r="AX6" s="159"/>
      <c r="AY6" s="159"/>
    </row>
    <row r="7" ht="18.75">
      <c r="A7" s="902" t="str">
        <f>'Приложение 3-2021'!A7:AY7</f>
        <v xml:space="preserve">Инвестиционная программа   Общества с ограниченной ответственностью «Новосибирская городская сетевая компания» на 2021 - 2025гг.</v>
      </c>
      <c r="B7" s="902"/>
      <c r="C7" s="902"/>
      <c r="D7" s="902"/>
      <c r="E7" s="902"/>
      <c r="F7" s="902"/>
      <c r="G7" s="902"/>
      <c r="H7" s="902"/>
      <c r="I7" s="902"/>
      <c r="J7" s="902"/>
      <c r="K7" s="902"/>
      <c r="L7" s="902"/>
      <c r="M7" s="902"/>
      <c r="N7" s="902"/>
      <c r="O7" s="902"/>
      <c r="P7" s="902"/>
      <c r="Q7" s="902"/>
      <c r="R7" s="902"/>
      <c r="S7" s="902"/>
      <c r="T7" s="902"/>
      <c r="U7" s="902"/>
      <c r="V7" s="902"/>
      <c r="W7" s="902"/>
      <c r="X7" s="902"/>
      <c r="Y7" s="902"/>
      <c r="Z7" s="902"/>
      <c r="AA7" s="902"/>
      <c r="AB7" s="902"/>
      <c r="AC7" s="902"/>
      <c r="AD7" s="902"/>
      <c r="AE7" s="902"/>
      <c r="AF7" s="902"/>
      <c r="AG7" s="902"/>
      <c r="AH7" s="902"/>
      <c r="AI7" s="902"/>
      <c r="AJ7" s="902"/>
      <c r="AK7" s="902"/>
      <c r="AL7" s="902"/>
      <c r="AM7" s="902"/>
      <c r="AN7" s="902"/>
      <c r="AO7" s="902"/>
      <c r="AP7" s="902"/>
      <c r="AQ7" s="902"/>
      <c r="AR7" s="902"/>
      <c r="AS7" s="902"/>
      <c r="AT7" s="902"/>
      <c r="AU7" s="902"/>
      <c r="AV7" s="902"/>
      <c r="AW7" s="902"/>
      <c r="AX7" s="902"/>
      <c r="AY7" s="902"/>
    </row>
    <row r="8">
      <c r="A8" s="903" t="s">
        <v>4</v>
      </c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3"/>
      <c r="O8" s="903"/>
      <c r="P8" s="903"/>
      <c r="Q8" s="903"/>
      <c r="R8" s="903"/>
      <c r="S8" s="903"/>
      <c r="T8" s="903"/>
      <c r="U8" s="903"/>
      <c r="V8" s="903"/>
      <c r="W8" s="903"/>
      <c r="X8" s="903"/>
      <c r="Y8" s="903"/>
      <c r="Z8" s="903"/>
      <c r="AA8" s="903"/>
      <c r="AB8" s="903"/>
      <c r="AC8" s="903"/>
      <c r="AD8" s="903"/>
      <c r="AE8" s="903"/>
      <c r="AF8" s="903"/>
      <c r="AG8" s="903"/>
      <c r="AH8" s="903"/>
      <c r="AI8" s="903"/>
      <c r="AJ8" s="903"/>
      <c r="AK8" s="903"/>
      <c r="AL8" s="903"/>
      <c r="AM8" s="903"/>
      <c r="AN8" s="903"/>
      <c r="AO8" s="903"/>
      <c r="AP8" s="903"/>
      <c r="AQ8" s="903"/>
      <c r="AR8" s="903"/>
      <c r="AS8" s="903"/>
      <c r="AT8" s="903"/>
      <c r="AU8" s="903"/>
      <c r="AV8" s="903"/>
      <c r="AW8" s="903"/>
      <c r="AX8" s="903"/>
      <c r="AY8" s="903"/>
    </row>
    <row r="9">
      <c r="A9" s="159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159"/>
      <c r="AQ9" s="159"/>
      <c r="AR9" s="159"/>
      <c r="AS9" s="159"/>
      <c r="AT9" s="159"/>
      <c r="AU9" s="159"/>
      <c r="AV9" s="159"/>
      <c r="AW9" s="159"/>
      <c r="AX9" s="159"/>
      <c r="AY9" s="159"/>
    </row>
    <row r="10" ht="18.75">
      <c r="A10" s="902" t="str">
        <f>'Приложение 3-2022'!A10:AY10</f>
        <v xml:space="preserve">Год раскрытия информации: 2024 год</v>
      </c>
      <c r="B10" s="902"/>
      <c r="C10" s="902"/>
      <c r="D10" s="902"/>
      <c r="E10" s="902"/>
      <c r="F10" s="902"/>
      <c r="G10" s="902"/>
      <c r="H10" s="902"/>
      <c r="I10" s="902"/>
      <c r="J10" s="902"/>
      <c r="K10" s="902"/>
      <c r="L10" s="902"/>
      <c r="M10" s="902"/>
      <c r="N10" s="902"/>
      <c r="O10" s="902"/>
      <c r="P10" s="902"/>
      <c r="Q10" s="902"/>
      <c r="R10" s="902"/>
      <c r="S10" s="902"/>
      <c r="T10" s="902"/>
      <c r="U10" s="902"/>
      <c r="V10" s="902"/>
      <c r="W10" s="902"/>
      <c r="X10" s="902"/>
      <c r="Y10" s="902"/>
      <c r="Z10" s="902"/>
      <c r="AA10" s="902"/>
      <c r="AB10" s="902"/>
      <c r="AC10" s="902"/>
      <c r="AD10" s="902"/>
      <c r="AE10" s="902"/>
      <c r="AF10" s="902"/>
      <c r="AG10" s="902"/>
      <c r="AH10" s="902"/>
      <c r="AI10" s="902"/>
      <c r="AJ10" s="902"/>
      <c r="AK10" s="902"/>
      <c r="AL10" s="902"/>
      <c r="AM10" s="902"/>
      <c r="AN10" s="902"/>
      <c r="AO10" s="902"/>
      <c r="AP10" s="902"/>
      <c r="AQ10" s="902"/>
      <c r="AR10" s="902"/>
      <c r="AS10" s="902"/>
      <c r="AT10" s="902"/>
      <c r="AU10" s="902"/>
      <c r="AV10" s="902"/>
      <c r="AW10" s="902"/>
      <c r="AX10" s="902"/>
      <c r="AY10" s="902"/>
    </row>
    <row r="11" ht="18.7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159"/>
      <c r="AU11" s="159"/>
      <c r="AV11" s="159"/>
      <c r="AW11" s="159"/>
      <c r="AX11" s="159"/>
      <c r="AY11" s="159"/>
    </row>
    <row r="12" ht="18.75">
      <c r="A12" s="905" t="str">
        <f>'Приложение 3-2022'!A12:AY12</f>
        <v xml:space="preserve">Утвержденные плановые значения показателей приведены в соответствии с  Приказом Министерства жилищно-коммунального хозяйства и энергетики Новосибирской области от 20.10.2023 года № 170-НПА</v>
      </c>
      <c r="B12" s="905"/>
      <c r="C12" s="905"/>
      <c r="D12" s="905"/>
      <c r="E12" s="905"/>
      <c r="F12" s="905"/>
      <c r="G12" s="905"/>
      <c r="H12" s="905"/>
      <c r="I12" s="905"/>
      <c r="J12" s="905"/>
      <c r="K12" s="905"/>
      <c r="L12" s="905"/>
      <c r="M12" s="905"/>
      <c r="N12" s="905"/>
      <c r="O12" s="905"/>
      <c r="P12" s="905"/>
      <c r="Q12" s="905"/>
      <c r="R12" s="905"/>
      <c r="S12" s="905"/>
      <c r="T12" s="905"/>
      <c r="U12" s="905"/>
      <c r="V12" s="905"/>
      <c r="W12" s="905"/>
      <c r="X12" s="905"/>
      <c r="Y12" s="905"/>
      <c r="Z12" s="905"/>
      <c r="AA12" s="905"/>
      <c r="AB12" s="905"/>
      <c r="AC12" s="905"/>
      <c r="AD12" s="905"/>
      <c r="AE12" s="905"/>
      <c r="AF12" s="905"/>
      <c r="AG12" s="905"/>
      <c r="AH12" s="905"/>
      <c r="AI12" s="905"/>
      <c r="AJ12" s="905"/>
      <c r="AK12" s="905"/>
      <c r="AL12" s="905"/>
      <c r="AM12" s="905"/>
      <c r="AN12" s="905"/>
      <c r="AO12" s="905"/>
      <c r="AP12" s="905"/>
      <c r="AQ12" s="905"/>
      <c r="AR12" s="905"/>
      <c r="AS12" s="905"/>
      <c r="AT12" s="905"/>
      <c r="AU12" s="905"/>
      <c r="AV12" s="905"/>
      <c r="AW12" s="905"/>
      <c r="AX12" s="905"/>
      <c r="AY12" s="905"/>
    </row>
    <row r="13">
      <c r="A13" s="904" t="s">
        <v>320</v>
      </c>
      <c r="B13" s="904"/>
      <c r="C13" s="904"/>
      <c r="D13" s="904"/>
      <c r="E13" s="904"/>
      <c r="F13" s="904"/>
      <c r="G13" s="904"/>
      <c r="H13" s="904"/>
      <c r="I13" s="904"/>
      <c r="J13" s="904"/>
      <c r="K13" s="904"/>
      <c r="L13" s="904"/>
      <c r="M13" s="904"/>
      <c r="N13" s="904"/>
      <c r="O13" s="904"/>
      <c r="P13" s="904"/>
      <c r="Q13" s="904"/>
      <c r="R13" s="904"/>
      <c r="S13" s="904"/>
      <c r="T13" s="904"/>
      <c r="U13" s="904"/>
      <c r="V13" s="904"/>
      <c r="W13" s="904"/>
      <c r="X13" s="904"/>
      <c r="Y13" s="904"/>
      <c r="Z13" s="904"/>
      <c r="AA13" s="904"/>
      <c r="AB13" s="904"/>
      <c r="AC13" s="904"/>
      <c r="AD13" s="904"/>
      <c r="AE13" s="904"/>
      <c r="AF13" s="904"/>
      <c r="AG13" s="904"/>
      <c r="AH13" s="904"/>
      <c r="AI13" s="904"/>
      <c r="AJ13" s="904"/>
      <c r="AK13" s="904"/>
      <c r="AL13" s="904"/>
      <c r="AM13" s="904"/>
      <c r="AN13" s="904"/>
      <c r="AO13" s="904"/>
      <c r="AP13" s="904"/>
      <c r="AQ13" s="904"/>
      <c r="AR13" s="904"/>
      <c r="AS13" s="904"/>
      <c r="AT13" s="904"/>
      <c r="AU13" s="904"/>
      <c r="AV13" s="904"/>
      <c r="AW13" s="904"/>
      <c r="AX13" s="904"/>
      <c r="AY13" s="904"/>
    </row>
    <row r="14" ht="18.75">
      <c r="A14" s="905"/>
      <c r="B14" s="905"/>
      <c r="C14" s="905"/>
      <c r="D14" s="905"/>
      <c r="E14" s="905"/>
      <c r="F14" s="905"/>
      <c r="G14" s="905"/>
      <c r="H14" s="905"/>
      <c r="I14" s="905"/>
      <c r="J14" s="905"/>
      <c r="K14" s="905"/>
      <c r="L14" s="905"/>
      <c r="M14" s="905"/>
      <c r="N14" s="905"/>
      <c r="O14" s="905"/>
      <c r="P14" s="905"/>
      <c r="Q14" s="905"/>
      <c r="R14" s="905"/>
      <c r="S14" s="905"/>
      <c r="T14" s="905"/>
      <c r="U14" s="905"/>
      <c r="V14" s="905"/>
      <c r="W14" s="905"/>
      <c r="X14" s="905"/>
      <c r="Y14" s="905"/>
      <c r="Z14" s="905"/>
      <c r="AA14" s="905"/>
      <c r="AB14" s="905"/>
      <c r="AC14" s="905"/>
      <c r="AD14" s="905"/>
      <c r="AE14" s="905"/>
      <c r="AF14" s="905"/>
      <c r="AG14" s="905"/>
      <c r="AH14" s="905"/>
      <c r="AI14" s="905"/>
      <c r="AJ14" s="905"/>
      <c r="AK14" s="905"/>
      <c r="AL14" s="905"/>
      <c r="AM14" s="905"/>
      <c r="AN14" s="905"/>
      <c r="AO14" s="905"/>
      <c r="AP14" s="905"/>
      <c r="AQ14" s="905"/>
      <c r="AR14" s="905"/>
      <c r="AS14" s="905"/>
      <c r="AT14" s="13"/>
      <c r="AU14" s="13"/>
      <c r="AV14" s="13"/>
      <c r="AW14" s="13"/>
      <c r="AX14" s="13"/>
      <c r="AY14" s="13"/>
    </row>
    <row r="15">
      <c r="A15" s="941" t="s">
        <v>6</v>
      </c>
      <c r="B15" s="941" t="s">
        <v>7</v>
      </c>
      <c r="C15" s="941" t="s">
        <v>321</v>
      </c>
      <c r="D15" s="941" t="s">
        <v>322</v>
      </c>
      <c r="E15" s="941"/>
      <c r="F15" s="941"/>
      <c r="G15" s="941"/>
      <c r="H15" s="941"/>
      <c r="I15" s="941"/>
      <c r="J15" s="941"/>
      <c r="K15" s="941"/>
      <c r="L15" s="941"/>
      <c r="M15" s="941"/>
      <c r="N15" s="941"/>
      <c r="O15" s="941"/>
      <c r="P15" s="941"/>
      <c r="Q15" s="941"/>
      <c r="R15" s="941"/>
      <c r="S15" s="941"/>
      <c r="T15" s="941"/>
      <c r="U15" s="941"/>
      <c r="V15" s="941"/>
      <c r="W15" s="941"/>
      <c r="X15" s="941"/>
      <c r="Y15" s="941"/>
      <c r="Z15" s="941"/>
      <c r="AA15" s="941"/>
      <c r="AB15" s="941"/>
      <c r="AC15" s="941"/>
      <c r="AD15" s="941"/>
      <c r="AE15" s="941"/>
      <c r="AF15" s="941"/>
      <c r="AG15" s="941"/>
      <c r="AH15" s="941"/>
      <c r="AI15" s="941"/>
      <c r="AJ15" s="941"/>
      <c r="AK15" s="941"/>
      <c r="AL15" s="941"/>
      <c r="AM15" s="941"/>
      <c r="AN15" s="941"/>
      <c r="AO15" s="941"/>
      <c r="AP15" s="941"/>
      <c r="AQ15" s="941"/>
      <c r="AR15" s="941"/>
      <c r="AS15" s="941"/>
      <c r="AT15" s="941"/>
      <c r="AU15" s="941"/>
      <c r="AV15" s="941"/>
      <c r="AW15" s="941"/>
      <c r="AX15" s="941"/>
      <c r="AY15" s="941"/>
    </row>
    <row r="16" ht="63.75" customHeight="1">
      <c r="A16" s="941"/>
      <c r="B16" s="941"/>
      <c r="C16" s="941"/>
      <c r="D16" s="941" t="s">
        <v>323</v>
      </c>
      <c r="E16" s="941"/>
      <c r="F16" s="941"/>
      <c r="G16" s="941"/>
      <c r="H16" s="941"/>
      <c r="I16" s="941"/>
      <c r="J16" s="941"/>
      <c r="K16" s="941"/>
      <c r="L16" s="941"/>
      <c r="M16" s="941"/>
      <c r="N16" s="941"/>
      <c r="O16" s="941"/>
      <c r="P16" s="941"/>
      <c r="Q16" s="941"/>
      <c r="R16" s="941"/>
      <c r="S16" s="941"/>
      <c r="T16" s="941" t="s">
        <v>324</v>
      </c>
      <c r="U16" s="941"/>
      <c r="V16" s="941"/>
      <c r="W16" s="941"/>
      <c r="X16" s="941"/>
      <c r="Y16" s="941"/>
      <c r="Z16" s="941"/>
      <c r="AA16" s="941"/>
      <c r="AB16" s="941"/>
      <c r="AC16" s="941"/>
      <c r="AD16" s="941" t="s">
        <v>325</v>
      </c>
      <c r="AE16" s="941"/>
      <c r="AF16" s="941"/>
      <c r="AG16" s="941"/>
      <c r="AH16" s="941"/>
      <c r="AI16" s="941"/>
      <c r="AJ16" s="941" t="s">
        <v>326</v>
      </c>
      <c r="AK16" s="941"/>
      <c r="AL16" s="941"/>
      <c r="AM16" s="941"/>
      <c r="AN16" s="941" t="s">
        <v>327</v>
      </c>
      <c r="AO16" s="941"/>
      <c r="AP16" s="941"/>
      <c r="AQ16" s="941"/>
      <c r="AR16" s="941"/>
      <c r="AS16" s="941"/>
      <c r="AT16" s="941" t="s">
        <v>328</v>
      </c>
      <c r="AU16" s="941"/>
      <c r="AV16" s="941"/>
      <c r="AW16" s="941"/>
      <c r="AX16" s="941" t="s">
        <v>329</v>
      </c>
      <c r="AY16" s="941"/>
    </row>
    <row r="17" ht="300.75" customHeight="1">
      <c r="A17" s="941"/>
      <c r="B17" s="941"/>
      <c r="C17" s="941"/>
      <c r="D17" s="942" t="s">
        <v>330</v>
      </c>
      <c r="E17" s="943"/>
      <c r="F17" s="942" t="s">
        <v>331</v>
      </c>
      <c r="G17" s="943"/>
      <c r="H17" s="942" t="s">
        <v>332</v>
      </c>
      <c r="I17" s="943"/>
      <c r="J17" s="942" t="s">
        <v>333</v>
      </c>
      <c r="K17" s="943"/>
      <c r="L17" s="942" t="s">
        <v>334</v>
      </c>
      <c r="M17" s="943"/>
      <c r="N17" s="942" t="s">
        <v>335</v>
      </c>
      <c r="O17" s="943"/>
      <c r="P17" s="942" t="s">
        <v>336</v>
      </c>
      <c r="Q17" s="943"/>
      <c r="R17" s="942" t="s">
        <v>337</v>
      </c>
      <c r="S17" s="943"/>
      <c r="T17" s="942" t="s">
        <v>338</v>
      </c>
      <c r="U17" s="943"/>
      <c r="V17" s="942" t="s">
        <v>339</v>
      </c>
      <c r="W17" s="943"/>
      <c r="X17" s="942" t="s">
        <v>340</v>
      </c>
      <c r="Y17" s="943"/>
      <c r="Z17" s="942" t="s">
        <v>341</v>
      </c>
      <c r="AA17" s="943"/>
      <c r="AB17" s="942" t="s">
        <v>342</v>
      </c>
      <c r="AC17" s="943"/>
      <c r="AD17" s="942" t="s">
        <v>343</v>
      </c>
      <c r="AE17" s="943"/>
      <c r="AF17" s="942" t="s">
        <v>344</v>
      </c>
      <c r="AG17" s="943"/>
      <c r="AH17" s="942" t="s">
        <v>345</v>
      </c>
      <c r="AI17" s="943"/>
      <c r="AJ17" s="942" t="s">
        <v>346</v>
      </c>
      <c r="AK17" s="943"/>
      <c r="AL17" s="942" t="s">
        <v>347</v>
      </c>
      <c r="AM17" s="943"/>
      <c r="AN17" s="942" t="s">
        <v>348</v>
      </c>
      <c r="AO17" s="943"/>
      <c r="AP17" s="942" t="s">
        <v>349</v>
      </c>
      <c r="AQ17" s="943"/>
      <c r="AR17" s="942" t="s">
        <v>350</v>
      </c>
      <c r="AS17" s="943"/>
      <c r="AT17" s="942" t="s">
        <v>351</v>
      </c>
      <c r="AU17" s="943"/>
      <c r="AV17" s="942" t="s">
        <v>352</v>
      </c>
      <c r="AW17" s="943"/>
      <c r="AX17" s="942" t="s">
        <v>408</v>
      </c>
      <c r="AY17" s="943"/>
    </row>
    <row r="18" ht="98.25" customHeight="1">
      <c r="A18" s="941"/>
      <c r="B18" s="941"/>
      <c r="C18" s="941"/>
      <c r="D18" s="165" t="s">
        <v>43</v>
      </c>
      <c r="E18" s="165" t="s">
        <v>267</v>
      </c>
      <c r="F18" s="165" t="s">
        <v>43</v>
      </c>
      <c r="G18" s="165" t="s">
        <v>267</v>
      </c>
      <c r="H18" s="165" t="s">
        <v>43</v>
      </c>
      <c r="I18" s="165" t="s">
        <v>267</v>
      </c>
      <c r="J18" s="165" t="s">
        <v>43</v>
      </c>
      <c r="K18" s="165" t="s">
        <v>267</v>
      </c>
      <c r="L18" s="165" t="s">
        <v>43</v>
      </c>
      <c r="M18" s="165" t="s">
        <v>267</v>
      </c>
      <c r="N18" s="165" t="s">
        <v>43</v>
      </c>
      <c r="O18" s="165" t="s">
        <v>267</v>
      </c>
      <c r="P18" s="165" t="s">
        <v>43</v>
      </c>
      <c r="Q18" s="165" t="s">
        <v>267</v>
      </c>
      <c r="R18" s="165" t="s">
        <v>43</v>
      </c>
      <c r="S18" s="165" t="s">
        <v>267</v>
      </c>
      <c r="T18" s="165" t="s">
        <v>43</v>
      </c>
      <c r="U18" s="165" t="s">
        <v>267</v>
      </c>
      <c r="V18" s="165" t="s">
        <v>43</v>
      </c>
      <c r="W18" s="165" t="s">
        <v>267</v>
      </c>
      <c r="X18" s="165" t="s">
        <v>43</v>
      </c>
      <c r="Y18" s="165" t="s">
        <v>267</v>
      </c>
      <c r="Z18" s="165" t="s">
        <v>43</v>
      </c>
      <c r="AA18" s="165" t="s">
        <v>267</v>
      </c>
      <c r="AB18" s="165" t="s">
        <v>43</v>
      </c>
      <c r="AC18" s="165" t="s">
        <v>267</v>
      </c>
      <c r="AD18" s="165" t="s">
        <v>43</v>
      </c>
      <c r="AE18" s="165" t="s">
        <v>267</v>
      </c>
      <c r="AF18" s="165" t="s">
        <v>43</v>
      </c>
      <c r="AG18" s="165" t="s">
        <v>267</v>
      </c>
      <c r="AH18" s="165" t="s">
        <v>43</v>
      </c>
      <c r="AI18" s="165" t="s">
        <v>267</v>
      </c>
      <c r="AJ18" s="165" t="s">
        <v>43</v>
      </c>
      <c r="AK18" s="165" t="s">
        <v>267</v>
      </c>
      <c r="AL18" s="165" t="s">
        <v>43</v>
      </c>
      <c r="AM18" s="165" t="s">
        <v>267</v>
      </c>
      <c r="AN18" s="165" t="s">
        <v>43</v>
      </c>
      <c r="AO18" s="165" t="s">
        <v>267</v>
      </c>
      <c r="AP18" s="165" t="s">
        <v>43</v>
      </c>
      <c r="AQ18" s="165" t="s">
        <v>267</v>
      </c>
      <c r="AR18" s="165" t="s">
        <v>43</v>
      </c>
      <c r="AS18" s="165" t="s">
        <v>267</v>
      </c>
      <c r="AT18" s="165" t="s">
        <v>43</v>
      </c>
      <c r="AU18" s="165" t="s">
        <v>267</v>
      </c>
      <c r="AV18" s="165" t="s">
        <v>43</v>
      </c>
      <c r="AW18" s="165" t="s">
        <v>412</v>
      </c>
      <c r="AX18" s="165" t="s">
        <v>43</v>
      </c>
      <c r="AY18" s="165" t="s">
        <v>267</v>
      </c>
    </row>
    <row r="19" ht="17.25" customHeight="1">
      <c r="A19" s="109">
        <v>1</v>
      </c>
      <c r="B19" s="166">
        <v>2</v>
      </c>
      <c r="C19" s="109">
        <v>3</v>
      </c>
      <c r="D19" s="167" t="s">
        <v>354</v>
      </c>
      <c r="E19" s="167" t="s">
        <v>355</v>
      </c>
      <c r="F19" s="167" t="s">
        <v>356</v>
      </c>
      <c r="G19" s="167" t="s">
        <v>357</v>
      </c>
      <c r="H19" s="167" t="s">
        <v>358</v>
      </c>
      <c r="I19" s="167" t="s">
        <v>359</v>
      </c>
      <c r="J19" s="167" t="s">
        <v>360</v>
      </c>
      <c r="K19" s="167" t="s">
        <v>361</v>
      </c>
      <c r="L19" s="167" t="s">
        <v>362</v>
      </c>
      <c r="M19" s="167" t="s">
        <v>363</v>
      </c>
      <c r="N19" s="167" t="s">
        <v>364</v>
      </c>
      <c r="O19" s="167" t="s">
        <v>365</v>
      </c>
      <c r="P19" s="167" t="s">
        <v>366</v>
      </c>
      <c r="Q19" s="167" t="s">
        <v>367</v>
      </c>
      <c r="R19" s="167" t="s">
        <v>368</v>
      </c>
      <c r="S19" s="167" t="s">
        <v>369</v>
      </c>
      <c r="T19" s="167" t="s">
        <v>370</v>
      </c>
      <c r="U19" s="167" t="s">
        <v>371</v>
      </c>
      <c r="V19" s="167" t="s">
        <v>372</v>
      </c>
      <c r="W19" s="167" t="s">
        <v>373</v>
      </c>
      <c r="X19" s="167" t="s">
        <v>374</v>
      </c>
      <c r="Y19" s="167" t="s">
        <v>375</v>
      </c>
      <c r="Z19" s="167" t="s">
        <v>376</v>
      </c>
      <c r="AA19" s="167" t="s">
        <v>377</v>
      </c>
      <c r="AB19" s="167" t="s">
        <v>378</v>
      </c>
      <c r="AC19" s="167" t="s">
        <v>379</v>
      </c>
      <c r="AD19" s="167" t="s">
        <v>380</v>
      </c>
      <c r="AE19" s="167" t="s">
        <v>381</v>
      </c>
      <c r="AF19" s="167" t="s">
        <v>382</v>
      </c>
      <c r="AG19" s="167" t="s">
        <v>383</v>
      </c>
      <c r="AH19" s="167" t="s">
        <v>384</v>
      </c>
      <c r="AI19" s="167" t="s">
        <v>385</v>
      </c>
      <c r="AJ19" s="167" t="s">
        <v>386</v>
      </c>
      <c r="AK19" s="167" t="s">
        <v>387</v>
      </c>
      <c r="AL19" s="167" t="s">
        <v>388</v>
      </c>
      <c r="AM19" s="167" t="s">
        <v>389</v>
      </c>
      <c r="AN19" s="167" t="s">
        <v>390</v>
      </c>
      <c r="AO19" s="167" t="s">
        <v>391</v>
      </c>
      <c r="AP19" s="167" t="s">
        <v>392</v>
      </c>
      <c r="AQ19" s="167" t="s">
        <v>393</v>
      </c>
      <c r="AR19" s="167" t="s">
        <v>394</v>
      </c>
      <c r="AS19" s="167" t="s">
        <v>395</v>
      </c>
      <c r="AT19" s="167" t="s">
        <v>396</v>
      </c>
      <c r="AU19" s="167" t="s">
        <v>397</v>
      </c>
      <c r="AV19" s="167" t="s">
        <v>398</v>
      </c>
      <c r="AW19" s="167" t="s">
        <v>399</v>
      </c>
      <c r="AX19" s="167" t="s">
        <v>400</v>
      </c>
      <c r="AY19" s="167" t="s">
        <v>401</v>
      </c>
    </row>
    <row r="20" ht="31.5">
      <c r="A20" s="26" t="s">
        <v>106</v>
      </c>
      <c r="B20" s="27" t="s">
        <v>107</v>
      </c>
      <c r="C20" s="27" t="s">
        <v>108</v>
      </c>
      <c r="D20" s="183">
        <v>0.40000000000000002</v>
      </c>
      <c r="E20" s="183">
        <v>0.40000000000000002</v>
      </c>
      <c r="F20" s="184" t="s">
        <v>109</v>
      </c>
      <c r="G20" s="184" t="s">
        <v>109</v>
      </c>
      <c r="H20" s="183">
        <v>0.5</v>
      </c>
      <c r="I20" s="183">
        <v>0.5</v>
      </c>
      <c r="J20" s="184" t="s">
        <v>109</v>
      </c>
      <c r="K20" s="184" t="s">
        <v>109</v>
      </c>
      <c r="L20" s="184" t="s">
        <v>109</v>
      </c>
      <c r="M20" s="184" t="s">
        <v>109</v>
      </c>
      <c r="N20" s="184" t="s">
        <v>109</v>
      </c>
      <c r="O20" s="184" t="s">
        <v>109</v>
      </c>
      <c r="P20" s="184" t="s">
        <v>109</v>
      </c>
      <c r="Q20" s="184" t="s">
        <v>109</v>
      </c>
      <c r="R20" s="184" t="s">
        <v>109</v>
      </c>
      <c r="S20" s="184" t="s">
        <v>109</v>
      </c>
      <c r="T20" s="183">
        <v>0.80000000000000004</v>
      </c>
      <c r="U20" s="183">
        <v>0.80000000000000004</v>
      </c>
      <c r="V20" s="184" t="s">
        <v>109</v>
      </c>
      <c r="W20" s="184" t="s">
        <v>109</v>
      </c>
      <c r="X20" s="183">
        <v>7</v>
      </c>
      <c r="Y20" s="183">
        <v>7</v>
      </c>
      <c r="Z20" s="184" t="s">
        <v>109</v>
      </c>
      <c r="AA20" s="184" t="s">
        <v>109</v>
      </c>
      <c r="AB20" s="184" t="s">
        <v>109</v>
      </c>
      <c r="AC20" s="184" t="s">
        <v>109</v>
      </c>
      <c r="AD20" s="184" t="s">
        <v>109</v>
      </c>
      <c r="AE20" s="184" t="s">
        <v>109</v>
      </c>
      <c r="AF20" s="184" t="s">
        <v>109</v>
      </c>
      <c r="AG20" s="184" t="s">
        <v>109</v>
      </c>
      <c r="AH20" s="184" t="s">
        <v>109</v>
      </c>
      <c r="AI20" s="184" t="s">
        <v>109</v>
      </c>
      <c r="AJ20" s="184" t="s">
        <v>109</v>
      </c>
      <c r="AK20" s="184" t="s">
        <v>109</v>
      </c>
      <c r="AL20" s="184" t="s">
        <v>109</v>
      </c>
      <c r="AM20" s="184" t="s">
        <v>109</v>
      </c>
      <c r="AN20" s="184" t="s">
        <v>109</v>
      </c>
      <c r="AO20" s="184" t="s">
        <v>109</v>
      </c>
      <c r="AP20" s="184" t="s">
        <v>109</v>
      </c>
      <c r="AQ20" s="184" t="s">
        <v>109</v>
      </c>
      <c r="AR20" s="184" t="s">
        <v>109</v>
      </c>
      <c r="AS20" s="184" t="s">
        <v>109</v>
      </c>
      <c r="AT20" s="184" t="s">
        <v>109</v>
      </c>
      <c r="AU20" s="184" t="s">
        <v>109</v>
      </c>
      <c r="AV20" s="185">
        <f>AV22</f>
        <v>18.425370000000001</v>
      </c>
      <c r="AW20" s="185">
        <f>AW22</f>
        <v>19.760584979999997</v>
      </c>
      <c r="AX20" s="184" t="s">
        <v>109</v>
      </c>
      <c r="AY20" s="184" t="s">
        <v>109</v>
      </c>
    </row>
    <row r="21" ht="39.75" hidden="1" customHeight="1">
      <c r="A21" s="63" t="s">
        <v>110</v>
      </c>
      <c r="B21" s="72" t="s">
        <v>111</v>
      </c>
      <c r="C21" s="82" t="s">
        <v>108</v>
      </c>
      <c r="D21" s="186"/>
      <c r="E21" s="186"/>
      <c r="F21" s="187"/>
      <c r="G21" s="187"/>
      <c r="H21" s="186"/>
      <c r="I21" s="186"/>
      <c r="J21" s="187"/>
      <c r="K21" s="187"/>
      <c r="L21" s="187"/>
      <c r="M21" s="187"/>
      <c r="N21" s="187"/>
      <c r="O21" s="187"/>
      <c r="P21" s="187"/>
      <c r="Q21" s="187"/>
      <c r="R21" s="187"/>
      <c r="S21" s="187"/>
      <c r="T21" s="186"/>
      <c r="U21" s="186"/>
      <c r="V21" s="187" t="s">
        <v>109</v>
      </c>
      <c r="W21" s="187" t="s">
        <v>109</v>
      </c>
      <c r="X21" s="186"/>
      <c r="Y21" s="186"/>
      <c r="Z21" s="187" t="s">
        <v>109</v>
      </c>
      <c r="AA21" s="187" t="s">
        <v>109</v>
      </c>
      <c r="AB21" s="187" t="s">
        <v>109</v>
      </c>
      <c r="AC21" s="187" t="s">
        <v>109</v>
      </c>
      <c r="AD21" s="187" t="s">
        <v>109</v>
      </c>
      <c r="AE21" s="187" t="s">
        <v>109</v>
      </c>
      <c r="AF21" s="187" t="s">
        <v>109</v>
      </c>
      <c r="AG21" s="187" t="s">
        <v>109</v>
      </c>
      <c r="AH21" s="187" t="s">
        <v>109</v>
      </c>
      <c r="AI21" s="187" t="s">
        <v>109</v>
      </c>
      <c r="AJ21" s="187" t="s">
        <v>109</v>
      </c>
      <c r="AK21" s="187" t="s">
        <v>109</v>
      </c>
      <c r="AL21" s="187" t="s">
        <v>109</v>
      </c>
      <c r="AM21" s="187" t="s">
        <v>109</v>
      </c>
      <c r="AN21" s="188"/>
      <c r="AO21" s="189" t="s">
        <v>109</v>
      </c>
      <c r="AP21" s="189" t="s">
        <v>109</v>
      </c>
      <c r="AQ21" s="189" t="s">
        <v>109</v>
      </c>
      <c r="AR21" s="189" t="s">
        <v>109</v>
      </c>
      <c r="AS21" s="189" t="s">
        <v>109</v>
      </c>
      <c r="AT21" s="189" t="s">
        <v>109</v>
      </c>
      <c r="AU21" s="189" t="s">
        <v>109</v>
      </c>
      <c r="AV21" s="190"/>
      <c r="AW21" s="190"/>
      <c r="AX21" s="189" t="s">
        <v>109</v>
      </c>
      <c r="AY21" s="189" t="s">
        <v>109</v>
      </c>
    </row>
    <row r="22" ht="31.5">
      <c r="A22" s="39" t="s">
        <v>112</v>
      </c>
      <c r="B22" s="40" t="s">
        <v>113</v>
      </c>
      <c r="C22" s="40" t="s">
        <v>108</v>
      </c>
      <c r="D22" s="191">
        <v>0.40000000000000002</v>
      </c>
      <c r="E22" s="191">
        <v>0.40000000000000002</v>
      </c>
      <c r="F22" s="192" t="s">
        <v>109</v>
      </c>
      <c r="G22" s="192" t="s">
        <v>109</v>
      </c>
      <c r="H22" s="191">
        <v>0.5</v>
      </c>
      <c r="I22" s="191">
        <v>0.5</v>
      </c>
      <c r="J22" s="192" t="s">
        <v>109</v>
      </c>
      <c r="K22" s="192" t="s">
        <v>109</v>
      </c>
      <c r="L22" s="192" t="s">
        <v>109</v>
      </c>
      <c r="M22" s="192" t="s">
        <v>109</v>
      </c>
      <c r="N22" s="192" t="s">
        <v>109</v>
      </c>
      <c r="O22" s="192" t="s">
        <v>109</v>
      </c>
      <c r="P22" s="192" t="s">
        <v>109</v>
      </c>
      <c r="Q22" s="192" t="s">
        <v>109</v>
      </c>
      <c r="R22" s="192" t="s">
        <v>109</v>
      </c>
      <c r="S22" s="192" t="s">
        <v>109</v>
      </c>
      <c r="T22" s="191">
        <v>0.80000000000000004</v>
      </c>
      <c r="U22" s="191">
        <v>0.80000000000000004</v>
      </c>
      <c r="V22" s="192" t="s">
        <v>109</v>
      </c>
      <c r="W22" s="192" t="s">
        <v>109</v>
      </c>
      <c r="X22" s="191">
        <v>7</v>
      </c>
      <c r="Y22" s="191">
        <v>7</v>
      </c>
      <c r="Z22" s="192" t="s">
        <v>109</v>
      </c>
      <c r="AA22" s="192" t="s">
        <v>109</v>
      </c>
      <c r="AB22" s="192" t="s">
        <v>109</v>
      </c>
      <c r="AC22" s="192" t="s">
        <v>109</v>
      </c>
      <c r="AD22" s="192" t="s">
        <v>109</v>
      </c>
      <c r="AE22" s="192" t="s">
        <v>109</v>
      </c>
      <c r="AF22" s="192" t="s">
        <v>109</v>
      </c>
      <c r="AG22" s="192" t="s">
        <v>109</v>
      </c>
      <c r="AH22" s="192" t="s">
        <v>109</v>
      </c>
      <c r="AI22" s="192" t="s">
        <v>109</v>
      </c>
      <c r="AJ22" s="192" t="s">
        <v>109</v>
      </c>
      <c r="AK22" s="192" t="s">
        <v>109</v>
      </c>
      <c r="AL22" s="192" t="s">
        <v>109</v>
      </c>
      <c r="AM22" s="192" t="s">
        <v>109</v>
      </c>
      <c r="AN22" s="192" t="s">
        <v>109</v>
      </c>
      <c r="AO22" s="192" t="s">
        <v>109</v>
      </c>
      <c r="AP22" s="192" t="s">
        <v>109</v>
      </c>
      <c r="AQ22" s="192" t="s">
        <v>109</v>
      </c>
      <c r="AR22" s="192" t="s">
        <v>109</v>
      </c>
      <c r="AS22" s="192" t="s">
        <v>109</v>
      </c>
      <c r="AT22" s="192" t="s">
        <v>109</v>
      </c>
      <c r="AU22" s="192" t="s">
        <v>109</v>
      </c>
      <c r="AV22" s="193">
        <f>AV27</f>
        <v>18.425370000000001</v>
      </c>
      <c r="AW22" s="193">
        <f>AW27</f>
        <v>19.760584979999997</v>
      </c>
      <c r="AX22" s="192" t="s">
        <v>109</v>
      </c>
      <c r="AY22" s="192" t="s">
        <v>109</v>
      </c>
    </row>
    <row r="23" ht="121.5" hidden="1" customHeight="1">
      <c r="A23" s="63" t="s">
        <v>114</v>
      </c>
      <c r="B23" s="110" t="s">
        <v>115</v>
      </c>
      <c r="C23" s="82" t="s">
        <v>108</v>
      </c>
      <c r="D23" s="186"/>
      <c r="E23" s="186"/>
      <c r="F23" s="187" t="s">
        <v>109</v>
      </c>
      <c r="G23" s="187" t="s">
        <v>109</v>
      </c>
      <c r="H23" s="186"/>
      <c r="I23" s="186"/>
      <c r="J23" s="187" t="s">
        <v>109</v>
      </c>
      <c r="K23" s="187" t="s">
        <v>109</v>
      </c>
      <c r="L23" s="187" t="s">
        <v>109</v>
      </c>
      <c r="M23" s="187" t="s">
        <v>109</v>
      </c>
      <c r="N23" s="187" t="s">
        <v>109</v>
      </c>
      <c r="O23" s="187" t="s">
        <v>109</v>
      </c>
      <c r="P23" s="187" t="s">
        <v>109</v>
      </c>
      <c r="Q23" s="187" t="s">
        <v>109</v>
      </c>
      <c r="R23" s="187" t="s">
        <v>109</v>
      </c>
      <c r="S23" s="187" t="s">
        <v>109</v>
      </c>
      <c r="T23" s="186"/>
      <c r="U23" s="186"/>
      <c r="V23" s="187" t="s">
        <v>109</v>
      </c>
      <c r="W23" s="187" t="s">
        <v>109</v>
      </c>
      <c r="X23" s="186"/>
      <c r="Y23" s="186"/>
      <c r="Z23" s="187" t="s">
        <v>109</v>
      </c>
      <c r="AA23" s="187" t="s">
        <v>109</v>
      </c>
      <c r="AB23" s="187" t="s">
        <v>109</v>
      </c>
      <c r="AC23" s="187" t="s">
        <v>109</v>
      </c>
      <c r="AD23" s="187" t="s">
        <v>109</v>
      </c>
      <c r="AE23" s="187" t="s">
        <v>109</v>
      </c>
      <c r="AF23" s="187" t="s">
        <v>109</v>
      </c>
      <c r="AG23" s="187" t="s">
        <v>109</v>
      </c>
      <c r="AH23" s="187" t="s">
        <v>109</v>
      </c>
      <c r="AI23" s="187" t="s">
        <v>109</v>
      </c>
      <c r="AJ23" s="187" t="s">
        <v>109</v>
      </c>
      <c r="AK23" s="187" t="s">
        <v>109</v>
      </c>
      <c r="AL23" s="187" t="s">
        <v>109</v>
      </c>
      <c r="AM23" s="187" t="s">
        <v>109</v>
      </c>
      <c r="AN23" s="189" t="s">
        <v>109</v>
      </c>
      <c r="AO23" s="189" t="s">
        <v>109</v>
      </c>
      <c r="AP23" s="189" t="s">
        <v>109</v>
      </c>
      <c r="AQ23" s="189" t="s">
        <v>109</v>
      </c>
      <c r="AR23" s="189" t="s">
        <v>109</v>
      </c>
      <c r="AS23" s="189" t="s">
        <v>109</v>
      </c>
      <c r="AT23" s="189" t="s">
        <v>109</v>
      </c>
      <c r="AU23" s="189" t="s">
        <v>109</v>
      </c>
      <c r="AV23" s="190"/>
      <c r="AW23" s="190"/>
      <c r="AX23" s="189" t="s">
        <v>109</v>
      </c>
      <c r="AY23" s="189" t="s">
        <v>109</v>
      </c>
    </row>
    <row r="24" ht="93" hidden="1" customHeight="1">
      <c r="A24" s="63" t="s">
        <v>116</v>
      </c>
      <c r="B24" s="72" t="s">
        <v>117</v>
      </c>
      <c r="C24" s="82" t="s">
        <v>108</v>
      </c>
      <c r="D24" s="186"/>
      <c r="E24" s="186"/>
      <c r="F24" s="187" t="s">
        <v>109</v>
      </c>
      <c r="G24" s="187" t="s">
        <v>109</v>
      </c>
      <c r="H24" s="186"/>
      <c r="I24" s="186"/>
      <c r="J24" s="187" t="s">
        <v>109</v>
      </c>
      <c r="K24" s="187" t="s">
        <v>109</v>
      </c>
      <c r="L24" s="187" t="s">
        <v>109</v>
      </c>
      <c r="M24" s="187" t="s">
        <v>109</v>
      </c>
      <c r="N24" s="187" t="s">
        <v>109</v>
      </c>
      <c r="O24" s="187" t="s">
        <v>109</v>
      </c>
      <c r="P24" s="187" t="s">
        <v>109</v>
      </c>
      <c r="Q24" s="187" t="s">
        <v>109</v>
      </c>
      <c r="R24" s="187" t="s">
        <v>109</v>
      </c>
      <c r="S24" s="187" t="s">
        <v>109</v>
      </c>
      <c r="T24" s="186"/>
      <c r="U24" s="186"/>
      <c r="V24" s="187" t="s">
        <v>109</v>
      </c>
      <c r="W24" s="187" t="s">
        <v>109</v>
      </c>
      <c r="X24" s="186"/>
      <c r="Y24" s="186"/>
      <c r="Z24" s="187" t="s">
        <v>109</v>
      </c>
      <c r="AA24" s="187" t="s">
        <v>109</v>
      </c>
      <c r="AB24" s="187" t="s">
        <v>109</v>
      </c>
      <c r="AC24" s="187" t="s">
        <v>109</v>
      </c>
      <c r="AD24" s="187" t="s">
        <v>109</v>
      </c>
      <c r="AE24" s="187" t="s">
        <v>109</v>
      </c>
      <c r="AF24" s="187" t="s">
        <v>109</v>
      </c>
      <c r="AG24" s="187" t="s">
        <v>109</v>
      </c>
      <c r="AH24" s="187" t="s">
        <v>109</v>
      </c>
      <c r="AI24" s="187" t="s">
        <v>109</v>
      </c>
      <c r="AJ24" s="187" t="s">
        <v>109</v>
      </c>
      <c r="AK24" s="187" t="s">
        <v>109</v>
      </c>
      <c r="AL24" s="187" t="s">
        <v>109</v>
      </c>
      <c r="AM24" s="187" t="s">
        <v>109</v>
      </c>
      <c r="AN24" s="189" t="s">
        <v>109</v>
      </c>
      <c r="AO24" s="189" t="s">
        <v>109</v>
      </c>
      <c r="AP24" s="189" t="s">
        <v>109</v>
      </c>
      <c r="AQ24" s="189" t="s">
        <v>109</v>
      </c>
      <c r="AR24" s="189" t="s">
        <v>109</v>
      </c>
      <c r="AS24" s="189" t="s">
        <v>109</v>
      </c>
      <c r="AT24" s="189" t="s">
        <v>109</v>
      </c>
      <c r="AU24" s="189" t="s">
        <v>109</v>
      </c>
      <c r="AV24" s="190"/>
      <c r="AW24" s="190"/>
      <c r="AX24" s="189" t="s">
        <v>109</v>
      </c>
      <c r="AY24" s="189" t="s">
        <v>109</v>
      </c>
    </row>
    <row r="25" ht="108" hidden="1" customHeight="1">
      <c r="A25" s="63" t="s">
        <v>118</v>
      </c>
      <c r="B25" s="72" t="s">
        <v>119</v>
      </c>
      <c r="C25" s="82" t="s">
        <v>108</v>
      </c>
      <c r="D25" s="186"/>
      <c r="E25" s="186"/>
      <c r="F25" s="187" t="s">
        <v>109</v>
      </c>
      <c r="G25" s="187" t="s">
        <v>109</v>
      </c>
      <c r="H25" s="186"/>
      <c r="I25" s="186"/>
      <c r="J25" s="187" t="s">
        <v>109</v>
      </c>
      <c r="K25" s="187" t="s">
        <v>109</v>
      </c>
      <c r="L25" s="187" t="s">
        <v>109</v>
      </c>
      <c r="M25" s="187" t="s">
        <v>109</v>
      </c>
      <c r="N25" s="187" t="s">
        <v>109</v>
      </c>
      <c r="O25" s="187" t="s">
        <v>109</v>
      </c>
      <c r="P25" s="187" t="s">
        <v>109</v>
      </c>
      <c r="Q25" s="187" t="s">
        <v>109</v>
      </c>
      <c r="R25" s="187" t="s">
        <v>109</v>
      </c>
      <c r="S25" s="187" t="s">
        <v>109</v>
      </c>
      <c r="T25" s="186"/>
      <c r="U25" s="186"/>
      <c r="V25" s="187" t="s">
        <v>109</v>
      </c>
      <c r="W25" s="187" t="s">
        <v>109</v>
      </c>
      <c r="X25" s="186"/>
      <c r="Y25" s="186"/>
      <c r="Z25" s="187" t="s">
        <v>109</v>
      </c>
      <c r="AA25" s="187" t="s">
        <v>109</v>
      </c>
      <c r="AB25" s="187" t="s">
        <v>109</v>
      </c>
      <c r="AC25" s="187" t="s">
        <v>109</v>
      </c>
      <c r="AD25" s="187" t="s">
        <v>109</v>
      </c>
      <c r="AE25" s="187" t="s">
        <v>109</v>
      </c>
      <c r="AF25" s="187" t="s">
        <v>109</v>
      </c>
      <c r="AG25" s="187" t="s">
        <v>109</v>
      </c>
      <c r="AH25" s="187" t="s">
        <v>109</v>
      </c>
      <c r="AI25" s="187" t="s">
        <v>109</v>
      </c>
      <c r="AJ25" s="187" t="s">
        <v>109</v>
      </c>
      <c r="AK25" s="187" t="s">
        <v>109</v>
      </c>
      <c r="AL25" s="187" t="s">
        <v>109</v>
      </c>
      <c r="AM25" s="187" t="s">
        <v>109</v>
      </c>
      <c r="AN25" s="189" t="s">
        <v>109</v>
      </c>
      <c r="AO25" s="189" t="s">
        <v>109</v>
      </c>
      <c r="AP25" s="189" t="s">
        <v>109</v>
      </c>
      <c r="AQ25" s="189" t="s">
        <v>109</v>
      </c>
      <c r="AR25" s="189" t="s">
        <v>109</v>
      </c>
      <c r="AS25" s="189" t="s">
        <v>109</v>
      </c>
      <c r="AT25" s="189" t="s">
        <v>109</v>
      </c>
      <c r="AU25" s="189" t="s">
        <v>109</v>
      </c>
      <c r="AV25" s="190"/>
      <c r="AW25" s="190"/>
      <c r="AX25" s="189" t="s">
        <v>109</v>
      </c>
      <c r="AY25" s="189" t="s">
        <v>109</v>
      </c>
    </row>
    <row r="26" ht="31.5" hidden="1">
      <c r="A26" s="63" t="s">
        <v>120</v>
      </c>
      <c r="B26" s="110" t="s">
        <v>121</v>
      </c>
      <c r="C26" s="82" t="s">
        <v>108</v>
      </c>
      <c r="D26" s="186"/>
      <c r="E26" s="186"/>
      <c r="F26" s="187" t="s">
        <v>109</v>
      </c>
      <c r="G26" s="187" t="s">
        <v>109</v>
      </c>
      <c r="H26" s="186"/>
      <c r="I26" s="186"/>
      <c r="J26" s="187" t="s">
        <v>109</v>
      </c>
      <c r="K26" s="187" t="s">
        <v>109</v>
      </c>
      <c r="L26" s="187" t="s">
        <v>109</v>
      </c>
      <c r="M26" s="187" t="s">
        <v>109</v>
      </c>
      <c r="N26" s="187" t="s">
        <v>109</v>
      </c>
      <c r="O26" s="187" t="s">
        <v>109</v>
      </c>
      <c r="P26" s="187" t="s">
        <v>109</v>
      </c>
      <c r="Q26" s="187" t="s">
        <v>109</v>
      </c>
      <c r="R26" s="187" t="s">
        <v>109</v>
      </c>
      <c r="S26" s="187" t="s">
        <v>109</v>
      </c>
      <c r="T26" s="186"/>
      <c r="U26" s="186"/>
      <c r="V26" s="187" t="s">
        <v>109</v>
      </c>
      <c r="W26" s="187" t="s">
        <v>109</v>
      </c>
      <c r="X26" s="186"/>
      <c r="Y26" s="186"/>
      <c r="Z26" s="187" t="s">
        <v>109</v>
      </c>
      <c r="AA26" s="187" t="s">
        <v>109</v>
      </c>
      <c r="AB26" s="187" t="s">
        <v>109</v>
      </c>
      <c r="AC26" s="187" t="s">
        <v>109</v>
      </c>
      <c r="AD26" s="187" t="s">
        <v>109</v>
      </c>
      <c r="AE26" s="187" t="s">
        <v>109</v>
      </c>
      <c r="AF26" s="187" t="s">
        <v>109</v>
      </c>
      <c r="AG26" s="187" t="s">
        <v>109</v>
      </c>
      <c r="AH26" s="187" t="s">
        <v>109</v>
      </c>
      <c r="AI26" s="187" t="s">
        <v>109</v>
      </c>
      <c r="AJ26" s="187" t="s">
        <v>109</v>
      </c>
      <c r="AK26" s="187" t="s">
        <v>109</v>
      </c>
      <c r="AL26" s="187" t="s">
        <v>109</v>
      </c>
      <c r="AM26" s="187" t="s">
        <v>109</v>
      </c>
      <c r="AN26" s="189" t="s">
        <v>109</v>
      </c>
      <c r="AO26" s="189" t="s">
        <v>109</v>
      </c>
      <c r="AP26" s="189" t="s">
        <v>109</v>
      </c>
      <c r="AQ26" s="189" t="s">
        <v>109</v>
      </c>
      <c r="AR26" s="189" t="s">
        <v>109</v>
      </c>
      <c r="AS26" s="189" t="s">
        <v>109</v>
      </c>
      <c r="AT26" s="189" t="s">
        <v>109</v>
      </c>
      <c r="AU26" s="189" t="s">
        <v>109</v>
      </c>
      <c r="AV26" s="190"/>
      <c r="AW26" s="190"/>
      <c r="AX26" s="189" t="s">
        <v>109</v>
      </c>
      <c r="AY26" s="189" t="s">
        <v>109</v>
      </c>
    </row>
    <row r="27">
      <c r="A27" s="48" t="s">
        <v>122</v>
      </c>
      <c r="B27" s="49" t="s">
        <v>123</v>
      </c>
      <c r="C27" s="49" t="s">
        <v>108</v>
      </c>
      <c r="D27" s="194">
        <v>0.40000000000000002</v>
      </c>
      <c r="E27" s="194">
        <v>0.40000000000000002</v>
      </c>
      <c r="F27" s="195" t="s">
        <v>109</v>
      </c>
      <c r="G27" s="195" t="s">
        <v>109</v>
      </c>
      <c r="H27" s="194">
        <v>0.5</v>
      </c>
      <c r="I27" s="194">
        <v>0.5</v>
      </c>
      <c r="J27" s="195" t="s">
        <v>109</v>
      </c>
      <c r="K27" s="195" t="s">
        <v>109</v>
      </c>
      <c r="L27" s="195" t="s">
        <v>109</v>
      </c>
      <c r="M27" s="195" t="s">
        <v>109</v>
      </c>
      <c r="N27" s="195" t="s">
        <v>109</v>
      </c>
      <c r="O27" s="195" t="s">
        <v>109</v>
      </c>
      <c r="P27" s="195" t="s">
        <v>109</v>
      </c>
      <c r="Q27" s="195" t="s">
        <v>109</v>
      </c>
      <c r="R27" s="195" t="s">
        <v>109</v>
      </c>
      <c r="S27" s="195" t="s">
        <v>109</v>
      </c>
      <c r="T27" s="194">
        <v>0.80000000000000004</v>
      </c>
      <c r="U27" s="194">
        <v>0.80000000000000004</v>
      </c>
      <c r="V27" s="195" t="s">
        <v>109</v>
      </c>
      <c r="W27" s="195" t="s">
        <v>109</v>
      </c>
      <c r="X27" s="194">
        <v>7</v>
      </c>
      <c r="Y27" s="194">
        <v>7</v>
      </c>
      <c r="Z27" s="195" t="s">
        <v>109</v>
      </c>
      <c r="AA27" s="195" t="s">
        <v>109</v>
      </c>
      <c r="AB27" s="195" t="s">
        <v>109</v>
      </c>
      <c r="AC27" s="195" t="s">
        <v>109</v>
      </c>
      <c r="AD27" s="195" t="s">
        <v>109</v>
      </c>
      <c r="AE27" s="195" t="s">
        <v>109</v>
      </c>
      <c r="AF27" s="195" t="s">
        <v>109</v>
      </c>
      <c r="AG27" s="195" t="s">
        <v>109</v>
      </c>
      <c r="AH27" s="195" t="s">
        <v>109</v>
      </c>
      <c r="AI27" s="195" t="s">
        <v>109</v>
      </c>
      <c r="AJ27" s="195" t="s">
        <v>109</v>
      </c>
      <c r="AK27" s="195" t="s">
        <v>109</v>
      </c>
      <c r="AL27" s="195" t="s">
        <v>109</v>
      </c>
      <c r="AM27" s="195" t="s">
        <v>109</v>
      </c>
      <c r="AN27" s="195" t="s">
        <v>109</v>
      </c>
      <c r="AO27" s="195" t="s">
        <v>109</v>
      </c>
      <c r="AP27" s="195" t="s">
        <v>109</v>
      </c>
      <c r="AQ27" s="195" t="s">
        <v>109</v>
      </c>
      <c r="AR27" s="195" t="s">
        <v>109</v>
      </c>
      <c r="AS27" s="195" t="s">
        <v>109</v>
      </c>
      <c r="AT27" s="195" t="s">
        <v>109</v>
      </c>
      <c r="AU27" s="195" t="s">
        <v>109</v>
      </c>
      <c r="AV27" s="196">
        <f>AV48</f>
        <v>18.425370000000001</v>
      </c>
      <c r="AW27" s="196">
        <f>AW48</f>
        <v>19.760584979999997</v>
      </c>
      <c r="AX27" s="195" t="s">
        <v>109</v>
      </c>
      <c r="AY27" s="195" t="s">
        <v>109</v>
      </c>
    </row>
    <row r="28" ht="56.25" hidden="1" customHeight="1">
      <c r="A28" s="33" t="s">
        <v>124</v>
      </c>
      <c r="B28" s="34" t="s">
        <v>125</v>
      </c>
      <c r="C28" s="82" t="s">
        <v>108</v>
      </c>
      <c r="D28" s="186"/>
      <c r="E28" s="186"/>
      <c r="F28" s="187" t="s">
        <v>109</v>
      </c>
      <c r="G28" s="187" t="s">
        <v>109</v>
      </c>
      <c r="H28" s="186"/>
      <c r="I28" s="186"/>
      <c r="J28" s="187" t="s">
        <v>109</v>
      </c>
      <c r="K28" s="187" t="s">
        <v>109</v>
      </c>
      <c r="L28" s="187" t="s">
        <v>109</v>
      </c>
      <c r="M28" s="187" t="s">
        <v>109</v>
      </c>
      <c r="N28" s="187" t="s">
        <v>109</v>
      </c>
      <c r="O28" s="187" t="s">
        <v>109</v>
      </c>
      <c r="P28" s="187" t="s">
        <v>109</v>
      </c>
      <c r="Q28" s="187" t="s">
        <v>109</v>
      </c>
      <c r="R28" s="187" t="s">
        <v>109</v>
      </c>
      <c r="S28" s="187" t="s">
        <v>109</v>
      </c>
      <c r="T28" s="186"/>
      <c r="U28" s="186"/>
      <c r="V28" s="187" t="s">
        <v>109</v>
      </c>
      <c r="W28" s="187" t="s">
        <v>109</v>
      </c>
      <c r="X28" s="186"/>
      <c r="Y28" s="186"/>
      <c r="Z28" s="187" t="s">
        <v>109</v>
      </c>
      <c r="AA28" s="187" t="s">
        <v>109</v>
      </c>
      <c r="AB28" s="187" t="s">
        <v>109</v>
      </c>
      <c r="AC28" s="187" t="s">
        <v>109</v>
      </c>
      <c r="AD28" s="187" t="s">
        <v>109</v>
      </c>
      <c r="AE28" s="187" t="s">
        <v>109</v>
      </c>
      <c r="AF28" s="187" t="s">
        <v>109</v>
      </c>
      <c r="AG28" s="187" t="s">
        <v>109</v>
      </c>
      <c r="AH28" s="187" t="s">
        <v>109</v>
      </c>
      <c r="AI28" s="187" t="s">
        <v>109</v>
      </c>
      <c r="AJ28" s="187" t="s">
        <v>109</v>
      </c>
      <c r="AK28" s="187" t="s">
        <v>109</v>
      </c>
      <c r="AL28" s="187" t="s">
        <v>109</v>
      </c>
      <c r="AM28" s="187" t="s">
        <v>109</v>
      </c>
      <c r="AN28" s="189" t="s">
        <v>109</v>
      </c>
      <c r="AO28" s="189" t="s">
        <v>109</v>
      </c>
      <c r="AP28" s="189" t="s">
        <v>109</v>
      </c>
      <c r="AQ28" s="189" t="s">
        <v>109</v>
      </c>
      <c r="AR28" s="189" t="s">
        <v>109</v>
      </c>
      <c r="AS28" s="189" t="s">
        <v>109</v>
      </c>
      <c r="AT28" s="189" t="s">
        <v>109</v>
      </c>
      <c r="AU28" s="189" t="s">
        <v>109</v>
      </c>
      <c r="AV28" s="190"/>
      <c r="AW28" s="190"/>
      <c r="AX28" s="189" t="s">
        <v>109</v>
      </c>
      <c r="AY28" s="189" t="s">
        <v>109</v>
      </c>
    </row>
    <row r="29" ht="108.75" hidden="1" customHeight="1">
      <c r="A29" s="63" t="s">
        <v>126</v>
      </c>
      <c r="B29" s="72" t="s">
        <v>127</v>
      </c>
      <c r="C29" s="82" t="s">
        <v>108</v>
      </c>
      <c r="D29" s="186"/>
      <c r="E29" s="186"/>
      <c r="F29" s="187" t="s">
        <v>109</v>
      </c>
      <c r="G29" s="187" t="s">
        <v>109</v>
      </c>
      <c r="H29" s="186"/>
      <c r="I29" s="186"/>
      <c r="J29" s="187" t="s">
        <v>109</v>
      </c>
      <c r="K29" s="187" t="s">
        <v>109</v>
      </c>
      <c r="L29" s="187" t="s">
        <v>109</v>
      </c>
      <c r="M29" s="187" t="s">
        <v>109</v>
      </c>
      <c r="N29" s="187" t="s">
        <v>109</v>
      </c>
      <c r="O29" s="187" t="s">
        <v>109</v>
      </c>
      <c r="P29" s="187" t="s">
        <v>109</v>
      </c>
      <c r="Q29" s="187" t="s">
        <v>109</v>
      </c>
      <c r="R29" s="187" t="s">
        <v>109</v>
      </c>
      <c r="S29" s="187" t="s">
        <v>109</v>
      </c>
      <c r="T29" s="186"/>
      <c r="U29" s="186"/>
      <c r="V29" s="187" t="s">
        <v>109</v>
      </c>
      <c r="W29" s="187" t="s">
        <v>109</v>
      </c>
      <c r="X29" s="186"/>
      <c r="Y29" s="186"/>
      <c r="Z29" s="187" t="s">
        <v>109</v>
      </c>
      <c r="AA29" s="187" t="s">
        <v>109</v>
      </c>
      <c r="AB29" s="187" t="s">
        <v>109</v>
      </c>
      <c r="AC29" s="187" t="s">
        <v>109</v>
      </c>
      <c r="AD29" s="187" t="s">
        <v>109</v>
      </c>
      <c r="AE29" s="187" t="s">
        <v>109</v>
      </c>
      <c r="AF29" s="187" t="s">
        <v>109</v>
      </c>
      <c r="AG29" s="187" t="s">
        <v>109</v>
      </c>
      <c r="AH29" s="187" t="s">
        <v>109</v>
      </c>
      <c r="AI29" s="187" t="s">
        <v>109</v>
      </c>
      <c r="AJ29" s="187" t="s">
        <v>109</v>
      </c>
      <c r="AK29" s="187" t="s">
        <v>109</v>
      </c>
      <c r="AL29" s="187" t="s">
        <v>109</v>
      </c>
      <c r="AM29" s="187" t="s">
        <v>109</v>
      </c>
      <c r="AN29" s="189" t="s">
        <v>109</v>
      </c>
      <c r="AO29" s="189" t="s">
        <v>109</v>
      </c>
      <c r="AP29" s="189" t="s">
        <v>109</v>
      </c>
      <c r="AQ29" s="189" t="s">
        <v>109</v>
      </c>
      <c r="AR29" s="189" t="s">
        <v>109</v>
      </c>
      <c r="AS29" s="189" t="s">
        <v>109</v>
      </c>
      <c r="AT29" s="189" t="s">
        <v>109</v>
      </c>
      <c r="AU29" s="189" t="s">
        <v>109</v>
      </c>
      <c r="AV29" s="190"/>
      <c r="AW29" s="190"/>
      <c r="AX29" s="189" t="s">
        <v>109</v>
      </c>
      <c r="AY29" s="189" t="s">
        <v>109</v>
      </c>
    </row>
    <row r="30" ht="134.25" hidden="1" customHeight="1">
      <c r="A30" s="63" t="s">
        <v>128</v>
      </c>
      <c r="B30" s="72" t="s">
        <v>129</v>
      </c>
      <c r="C30" s="82" t="s">
        <v>108</v>
      </c>
      <c r="D30" s="186"/>
      <c r="E30" s="186"/>
      <c r="F30" s="187" t="s">
        <v>109</v>
      </c>
      <c r="G30" s="187" t="s">
        <v>109</v>
      </c>
      <c r="H30" s="186"/>
      <c r="I30" s="186"/>
      <c r="J30" s="187" t="s">
        <v>109</v>
      </c>
      <c r="K30" s="187" t="s">
        <v>109</v>
      </c>
      <c r="L30" s="187" t="s">
        <v>109</v>
      </c>
      <c r="M30" s="187" t="s">
        <v>109</v>
      </c>
      <c r="N30" s="187" t="s">
        <v>109</v>
      </c>
      <c r="O30" s="187" t="s">
        <v>109</v>
      </c>
      <c r="P30" s="187" t="s">
        <v>109</v>
      </c>
      <c r="Q30" s="187" t="s">
        <v>109</v>
      </c>
      <c r="R30" s="187" t="s">
        <v>109</v>
      </c>
      <c r="S30" s="187" t="s">
        <v>109</v>
      </c>
      <c r="T30" s="186"/>
      <c r="U30" s="186"/>
      <c r="V30" s="187" t="s">
        <v>109</v>
      </c>
      <c r="W30" s="187" t="s">
        <v>109</v>
      </c>
      <c r="X30" s="186"/>
      <c r="Y30" s="186"/>
      <c r="Z30" s="187" t="s">
        <v>109</v>
      </c>
      <c r="AA30" s="187" t="s">
        <v>109</v>
      </c>
      <c r="AB30" s="187" t="s">
        <v>109</v>
      </c>
      <c r="AC30" s="187" t="s">
        <v>109</v>
      </c>
      <c r="AD30" s="187" t="s">
        <v>109</v>
      </c>
      <c r="AE30" s="187" t="s">
        <v>109</v>
      </c>
      <c r="AF30" s="187" t="s">
        <v>109</v>
      </c>
      <c r="AG30" s="187" t="s">
        <v>109</v>
      </c>
      <c r="AH30" s="187" t="s">
        <v>109</v>
      </c>
      <c r="AI30" s="187" t="s">
        <v>109</v>
      </c>
      <c r="AJ30" s="187" t="s">
        <v>109</v>
      </c>
      <c r="AK30" s="187" t="s">
        <v>109</v>
      </c>
      <c r="AL30" s="187" t="s">
        <v>109</v>
      </c>
      <c r="AM30" s="187" t="s">
        <v>109</v>
      </c>
      <c r="AN30" s="189" t="s">
        <v>109</v>
      </c>
      <c r="AO30" s="189" t="s">
        <v>109</v>
      </c>
      <c r="AP30" s="189" t="s">
        <v>109</v>
      </c>
      <c r="AQ30" s="189" t="s">
        <v>109</v>
      </c>
      <c r="AR30" s="189" t="s">
        <v>109</v>
      </c>
      <c r="AS30" s="189" t="s">
        <v>109</v>
      </c>
      <c r="AT30" s="189" t="s">
        <v>109</v>
      </c>
      <c r="AU30" s="189" t="s">
        <v>109</v>
      </c>
      <c r="AV30" s="190"/>
      <c r="AW30" s="190"/>
      <c r="AX30" s="189" t="s">
        <v>109</v>
      </c>
      <c r="AY30" s="189" t="s">
        <v>109</v>
      </c>
    </row>
    <row r="31" ht="162.75" hidden="1" customHeight="1">
      <c r="A31" s="63" t="s">
        <v>130</v>
      </c>
      <c r="B31" s="72" t="s">
        <v>131</v>
      </c>
      <c r="C31" s="82" t="s">
        <v>108</v>
      </c>
      <c r="D31" s="186"/>
      <c r="E31" s="186"/>
      <c r="F31" s="187" t="s">
        <v>109</v>
      </c>
      <c r="G31" s="187" t="s">
        <v>109</v>
      </c>
      <c r="H31" s="186"/>
      <c r="I31" s="186"/>
      <c r="J31" s="187" t="s">
        <v>109</v>
      </c>
      <c r="K31" s="187" t="s">
        <v>109</v>
      </c>
      <c r="L31" s="187" t="s">
        <v>109</v>
      </c>
      <c r="M31" s="187" t="s">
        <v>109</v>
      </c>
      <c r="N31" s="187" t="s">
        <v>109</v>
      </c>
      <c r="O31" s="187" t="s">
        <v>109</v>
      </c>
      <c r="P31" s="187" t="s">
        <v>109</v>
      </c>
      <c r="Q31" s="187" t="s">
        <v>109</v>
      </c>
      <c r="R31" s="187" t="s">
        <v>109</v>
      </c>
      <c r="S31" s="187" t="s">
        <v>109</v>
      </c>
      <c r="T31" s="186"/>
      <c r="U31" s="186"/>
      <c r="V31" s="187" t="s">
        <v>109</v>
      </c>
      <c r="W31" s="187" t="s">
        <v>109</v>
      </c>
      <c r="X31" s="186"/>
      <c r="Y31" s="186"/>
      <c r="Z31" s="187" t="s">
        <v>109</v>
      </c>
      <c r="AA31" s="187" t="s">
        <v>109</v>
      </c>
      <c r="AB31" s="187" t="s">
        <v>109</v>
      </c>
      <c r="AC31" s="187" t="s">
        <v>109</v>
      </c>
      <c r="AD31" s="187" t="s">
        <v>109</v>
      </c>
      <c r="AE31" s="187" t="s">
        <v>109</v>
      </c>
      <c r="AF31" s="187" t="s">
        <v>109</v>
      </c>
      <c r="AG31" s="187" t="s">
        <v>109</v>
      </c>
      <c r="AH31" s="187" t="s">
        <v>109</v>
      </c>
      <c r="AI31" s="187" t="s">
        <v>109</v>
      </c>
      <c r="AJ31" s="187" t="s">
        <v>109</v>
      </c>
      <c r="AK31" s="187" t="s">
        <v>109</v>
      </c>
      <c r="AL31" s="187" t="s">
        <v>109</v>
      </c>
      <c r="AM31" s="187" t="s">
        <v>109</v>
      </c>
      <c r="AN31" s="189" t="s">
        <v>109</v>
      </c>
      <c r="AO31" s="189" t="s">
        <v>109</v>
      </c>
      <c r="AP31" s="189" t="s">
        <v>109</v>
      </c>
      <c r="AQ31" s="189" t="s">
        <v>109</v>
      </c>
      <c r="AR31" s="189" t="s">
        <v>109</v>
      </c>
      <c r="AS31" s="189" t="s">
        <v>109</v>
      </c>
      <c r="AT31" s="189" t="s">
        <v>109</v>
      </c>
      <c r="AU31" s="189" t="s">
        <v>109</v>
      </c>
      <c r="AV31" s="190"/>
      <c r="AW31" s="190"/>
      <c r="AX31" s="189" t="s">
        <v>109</v>
      </c>
      <c r="AY31" s="189" t="s">
        <v>109</v>
      </c>
    </row>
    <row r="32" ht="120.75" hidden="1" customHeight="1">
      <c r="A32" s="63" t="s">
        <v>132</v>
      </c>
      <c r="B32" s="72" t="s">
        <v>133</v>
      </c>
      <c r="C32" s="82" t="s">
        <v>108</v>
      </c>
      <c r="D32" s="186"/>
      <c r="E32" s="186"/>
      <c r="F32" s="187" t="s">
        <v>109</v>
      </c>
      <c r="G32" s="187" t="s">
        <v>109</v>
      </c>
      <c r="H32" s="186"/>
      <c r="I32" s="186"/>
      <c r="J32" s="187" t="s">
        <v>109</v>
      </c>
      <c r="K32" s="187" t="s">
        <v>109</v>
      </c>
      <c r="L32" s="187" t="s">
        <v>109</v>
      </c>
      <c r="M32" s="187" t="s">
        <v>109</v>
      </c>
      <c r="N32" s="187" t="s">
        <v>109</v>
      </c>
      <c r="O32" s="187" t="s">
        <v>109</v>
      </c>
      <c r="P32" s="187" t="s">
        <v>109</v>
      </c>
      <c r="Q32" s="187" t="s">
        <v>109</v>
      </c>
      <c r="R32" s="187" t="s">
        <v>109</v>
      </c>
      <c r="S32" s="187" t="s">
        <v>109</v>
      </c>
      <c r="T32" s="186"/>
      <c r="U32" s="186"/>
      <c r="V32" s="187" t="s">
        <v>109</v>
      </c>
      <c r="W32" s="187" t="s">
        <v>109</v>
      </c>
      <c r="X32" s="186"/>
      <c r="Y32" s="186"/>
      <c r="Z32" s="187" t="s">
        <v>109</v>
      </c>
      <c r="AA32" s="187" t="s">
        <v>109</v>
      </c>
      <c r="AB32" s="187" t="s">
        <v>109</v>
      </c>
      <c r="AC32" s="187" t="s">
        <v>109</v>
      </c>
      <c r="AD32" s="187" t="s">
        <v>109</v>
      </c>
      <c r="AE32" s="187" t="s">
        <v>109</v>
      </c>
      <c r="AF32" s="187" t="s">
        <v>109</v>
      </c>
      <c r="AG32" s="187" t="s">
        <v>109</v>
      </c>
      <c r="AH32" s="187" t="s">
        <v>109</v>
      </c>
      <c r="AI32" s="187" t="s">
        <v>109</v>
      </c>
      <c r="AJ32" s="187" t="s">
        <v>109</v>
      </c>
      <c r="AK32" s="187" t="s">
        <v>109</v>
      </c>
      <c r="AL32" s="187" t="s">
        <v>109</v>
      </c>
      <c r="AM32" s="187" t="s">
        <v>109</v>
      </c>
      <c r="AN32" s="189" t="s">
        <v>109</v>
      </c>
      <c r="AO32" s="189" t="s">
        <v>109</v>
      </c>
      <c r="AP32" s="189" t="s">
        <v>109</v>
      </c>
      <c r="AQ32" s="189" t="s">
        <v>109</v>
      </c>
      <c r="AR32" s="189" t="s">
        <v>109</v>
      </c>
      <c r="AS32" s="189" t="s">
        <v>109</v>
      </c>
      <c r="AT32" s="189" t="s">
        <v>109</v>
      </c>
      <c r="AU32" s="189" t="s">
        <v>109</v>
      </c>
      <c r="AV32" s="190"/>
      <c r="AW32" s="190"/>
      <c r="AX32" s="189" t="s">
        <v>109</v>
      </c>
      <c r="AY32" s="189" t="s">
        <v>109</v>
      </c>
    </row>
    <row r="33" ht="84.75" hidden="1" customHeight="1">
      <c r="A33" s="63" t="s">
        <v>134</v>
      </c>
      <c r="B33" s="72" t="s">
        <v>135</v>
      </c>
      <c r="C33" s="82" t="s">
        <v>108</v>
      </c>
      <c r="D33" s="186"/>
      <c r="E33" s="186"/>
      <c r="F33" s="187" t="s">
        <v>109</v>
      </c>
      <c r="G33" s="187" t="s">
        <v>109</v>
      </c>
      <c r="H33" s="186"/>
      <c r="I33" s="186"/>
      <c r="J33" s="187" t="s">
        <v>109</v>
      </c>
      <c r="K33" s="187" t="s">
        <v>109</v>
      </c>
      <c r="L33" s="187" t="s">
        <v>109</v>
      </c>
      <c r="M33" s="187" t="s">
        <v>109</v>
      </c>
      <c r="N33" s="187" t="s">
        <v>109</v>
      </c>
      <c r="O33" s="187" t="s">
        <v>109</v>
      </c>
      <c r="P33" s="187" t="s">
        <v>109</v>
      </c>
      <c r="Q33" s="187" t="s">
        <v>109</v>
      </c>
      <c r="R33" s="187" t="s">
        <v>109</v>
      </c>
      <c r="S33" s="187" t="s">
        <v>109</v>
      </c>
      <c r="T33" s="186"/>
      <c r="U33" s="186"/>
      <c r="V33" s="187" t="s">
        <v>109</v>
      </c>
      <c r="W33" s="187" t="s">
        <v>109</v>
      </c>
      <c r="X33" s="186"/>
      <c r="Y33" s="186"/>
      <c r="Z33" s="187" t="s">
        <v>109</v>
      </c>
      <c r="AA33" s="187" t="s">
        <v>109</v>
      </c>
      <c r="AB33" s="187" t="s">
        <v>109</v>
      </c>
      <c r="AC33" s="187" t="s">
        <v>109</v>
      </c>
      <c r="AD33" s="187" t="s">
        <v>109</v>
      </c>
      <c r="AE33" s="187" t="s">
        <v>109</v>
      </c>
      <c r="AF33" s="187" t="s">
        <v>109</v>
      </c>
      <c r="AG33" s="187" t="s">
        <v>109</v>
      </c>
      <c r="AH33" s="187" t="s">
        <v>109</v>
      </c>
      <c r="AI33" s="187" t="s">
        <v>109</v>
      </c>
      <c r="AJ33" s="187" t="s">
        <v>109</v>
      </c>
      <c r="AK33" s="187" t="s">
        <v>109</v>
      </c>
      <c r="AL33" s="187" t="s">
        <v>109</v>
      </c>
      <c r="AM33" s="187" t="s">
        <v>109</v>
      </c>
      <c r="AN33" s="189" t="s">
        <v>109</v>
      </c>
      <c r="AO33" s="189" t="s">
        <v>109</v>
      </c>
      <c r="AP33" s="189" t="s">
        <v>109</v>
      </c>
      <c r="AQ33" s="189" t="s">
        <v>109</v>
      </c>
      <c r="AR33" s="189" t="s">
        <v>109</v>
      </c>
      <c r="AS33" s="189" t="s">
        <v>109</v>
      </c>
      <c r="AT33" s="189" t="s">
        <v>109</v>
      </c>
      <c r="AU33" s="189" t="s">
        <v>109</v>
      </c>
      <c r="AV33" s="190"/>
      <c r="AW33" s="190"/>
      <c r="AX33" s="189" t="s">
        <v>109</v>
      </c>
      <c r="AY33" s="189" t="s">
        <v>109</v>
      </c>
    </row>
    <row r="34" ht="141.75" hidden="1" customHeight="1">
      <c r="A34" s="63" t="s">
        <v>136</v>
      </c>
      <c r="B34" s="72" t="s">
        <v>137</v>
      </c>
      <c r="C34" s="82" t="s">
        <v>108</v>
      </c>
      <c r="D34" s="186"/>
      <c r="E34" s="186"/>
      <c r="F34" s="187" t="s">
        <v>109</v>
      </c>
      <c r="G34" s="187" t="s">
        <v>109</v>
      </c>
      <c r="H34" s="186"/>
      <c r="I34" s="186"/>
      <c r="J34" s="187" t="s">
        <v>109</v>
      </c>
      <c r="K34" s="187" t="s">
        <v>109</v>
      </c>
      <c r="L34" s="187" t="s">
        <v>109</v>
      </c>
      <c r="M34" s="187" t="s">
        <v>109</v>
      </c>
      <c r="N34" s="187" t="s">
        <v>109</v>
      </c>
      <c r="O34" s="187" t="s">
        <v>109</v>
      </c>
      <c r="P34" s="187" t="s">
        <v>109</v>
      </c>
      <c r="Q34" s="187" t="s">
        <v>109</v>
      </c>
      <c r="R34" s="187" t="s">
        <v>109</v>
      </c>
      <c r="S34" s="187" t="s">
        <v>109</v>
      </c>
      <c r="T34" s="186"/>
      <c r="U34" s="186"/>
      <c r="V34" s="187" t="s">
        <v>109</v>
      </c>
      <c r="W34" s="187" t="s">
        <v>109</v>
      </c>
      <c r="X34" s="186"/>
      <c r="Y34" s="186"/>
      <c r="Z34" s="187" t="s">
        <v>109</v>
      </c>
      <c r="AA34" s="187" t="s">
        <v>109</v>
      </c>
      <c r="AB34" s="187" t="s">
        <v>109</v>
      </c>
      <c r="AC34" s="187" t="s">
        <v>109</v>
      </c>
      <c r="AD34" s="187" t="s">
        <v>109</v>
      </c>
      <c r="AE34" s="187" t="s">
        <v>109</v>
      </c>
      <c r="AF34" s="187" t="s">
        <v>109</v>
      </c>
      <c r="AG34" s="187" t="s">
        <v>109</v>
      </c>
      <c r="AH34" s="187" t="s">
        <v>109</v>
      </c>
      <c r="AI34" s="187" t="s">
        <v>109</v>
      </c>
      <c r="AJ34" s="187" t="s">
        <v>109</v>
      </c>
      <c r="AK34" s="187" t="s">
        <v>109</v>
      </c>
      <c r="AL34" s="187" t="s">
        <v>109</v>
      </c>
      <c r="AM34" s="187" t="s">
        <v>109</v>
      </c>
      <c r="AN34" s="189" t="s">
        <v>109</v>
      </c>
      <c r="AO34" s="189" t="s">
        <v>109</v>
      </c>
      <c r="AP34" s="189" t="s">
        <v>109</v>
      </c>
      <c r="AQ34" s="189" t="s">
        <v>109</v>
      </c>
      <c r="AR34" s="189" t="s">
        <v>109</v>
      </c>
      <c r="AS34" s="189" t="s">
        <v>109</v>
      </c>
      <c r="AT34" s="189" t="s">
        <v>109</v>
      </c>
      <c r="AU34" s="189" t="s">
        <v>109</v>
      </c>
      <c r="AV34" s="190"/>
      <c r="AW34" s="190"/>
      <c r="AX34" s="189" t="s">
        <v>109</v>
      </c>
      <c r="AY34" s="189" t="s">
        <v>109</v>
      </c>
    </row>
    <row r="35" ht="136.5" hidden="1" customHeight="1">
      <c r="A35" s="79" t="s">
        <v>138</v>
      </c>
      <c r="B35" s="82" t="s">
        <v>139</v>
      </c>
      <c r="C35" s="82" t="s">
        <v>108</v>
      </c>
      <c r="D35" s="186"/>
      <c r="E35" s="186"/>
      <c r="F35" s="187" t="s">
        <v>109</v>
      </c>
      <c r="G35" s="187" t="s">
        <v>109</v>
      </c>
      <c r="H35" s="186"/>
      <c r="I35" s="186"/>
      <c r="J35" s="187" t="s">
        <v>109</v>
      </c>
      <c r="K35" s="187" t="s">
        <v>109</v>
      </c>
      <c r="L35" s="187" t="s">
        <v>109</v>
      </c>
      <c r="M35" s="187" t="s">
        <v>109</v>
      </c>
      <c r="N35" s="187" t="s">
        <v>109</v>
      </c>
      <c r="O35" s="187" t="s">
        <v>109</v>
      </c>
      <c r="P35" s="187" t="s">
        <v>109</v>
      </c>
      <c r="Q35" s="187" t="s">
        <v>109</v>
      </c>
      <c r="R35" s="187" t="s">
        <v>109</v>
      </c>
      <c r="S35" s="187" t="s">
        <v>109</v>
      </c>
      <c r="T35" s="186"/>
      <c r="U35" s="186"/>
      <c r="V35" s="187" t="s">
        <v>109</v>
      </c>
      <c r="W35" s="187" t="s">
        <v>109</v>
      </c>
      <c r="X35" s="186"/>
      <c r="Y35" s="186"/>
      <c r="Z35" s="187" t="s">
        <v>109</v>
      </c>
      <c r="AA35" s="187" t="s">
        <v>109</v>
      </c>
      <c r="AB35" s="187" t="s">
        <v>109</v>
      </c>
      <c r="AC35" s="187" t="s">
        <v>109</v>
      </c>
      <c r="AD35" s="187" t="s">
        <v>109</v>
      </c>
      <c r="AE35" s="187" t="s">
        <v>109</v>
      </c>
      <c r="AF35" s="187" t="s">
        <v>109</v>
      </c>
      <c r="AG35" s="187" t="s">
        <v>109</v>
      </c>
      <c r="AH35" s="187" t="s">
        <v>109</v>
      </c>
      <c r="AI35" s="187" t="s">
        <v>109</v>
      </c>
      <c r="AJ35" s="187" t="s">
        <v>109</v>
      </c>
      <c r="AK35" s="187" t="s">
        <v>109</v>
      </c>
      <c r="AL35" s="187" t="s">
        <v>109</v>
      </c>
      <c r="AM35" s="187" t="s">
        <v>109</v>
      </c>
      <c r="AN35" s="189" t="s">
        <v>109</v>
      </c>
      <c r="AO35" s="189" t="s">
        <v>109</v>
      </c>
      <c r="AP35" s="189" t="s">
        <v>109</v>
      </c>
      <c r="AQ35" s="189" t="s">
        <v>109</v>
      </c>
      <c r="AR35" s="189" t="s">
        <v>109</v>
      </c>
      <c r="AS35" s="189" t="s">
        <v>109</v>
      </c>
      <c r="AT35" s="189" t="s">
        <v>109</v>
      </c>
      <c r="AU35" s="189" t="s">
        <v>109</v>
      </c>
      <c r="AV35" s="190"/>
      <c r="AW35" s="190"/>
      <c r="AX35" s="189" t="s">
        <v>109</v>
      </c>
      <c r="AY35" s="189" t="s">
        <v>109</v>
      </c>
    </row>
    <row r="36" ht="105" hidden="1" customHeight="1">
      <c r="A36" s="79" t="s">
        <v>140</v>
      </c>
      <c r="B36" s="82" t="s">
        <v>141</v>
      </c>
      <c r="C36" s="82" t="s">
        <v>108</v>
      </c>
      <c r="D36" s="186"/>
      <c r="E36" s="186"/>
      <c r="F36" s="187" t="s">
        <v>109</v>
      </c>
      <c r="G36" s="187" t="s">
        <v>109</v>
      </c>
      <c r="H36" s="186"/>
      <c r="I36" s="186"/>
      <c r="J36" s="187" t="s">
        <v>109</v>
      </c>
      <c r="K36" s="187" t="s">
        <v>109</v>
      </c>
      <c r="L36" s="187" t="s">
        <v>109</v>
      </c>
      <c r="M36" s="187" t="s">
        <v>109</v>
      </c>
      <c r="N36" s="187" t="s">
        <v>109</v>
      </c>
      <c r="O36" s="187" t="s">
        <v>109</v>
      </c>
      <c r="P36" s="187" t="s">
        <v>109</v>
      </c>
      <c r="Q36" s="187" t="s">
        <v>109</v>
      </c>
      <c r="R36" s="187" t="s">
        <v>109</v>
      </c>
      <c r="S36" s="187" t="s">
        <v>109</v>
      </c>
      <c r="T36" s="186"/>
      <c r="U36" s="186"/>
      <c r="V36" s="187" t="s">
        <v>109</v>
      </c>
      <c r="W36" s="187" t="s">
        <v>109</v>
      </c>
      <c r="X36" s="186"/>
      <c r="Y36" s="186"/>
      <c r="Z36" s="187" t="s">
        <v>109</v>
      </c>
      <c r="AA36" s="187" t="s">
        <v>109</v>
      </c>
      <c r="AB36" s="187" t="s">
        <v>109</v>
      </c>
      <c r="AC36" s="187" t="s">
        <v>109</v>
      </c>
      <c r="AD36" s="187" t="s">
        <v>109</v>
      </c>
      <c r="AE36" s="187" t="s">
        <v>109</v>
      </c>
      <c r="AF36" s="187" t="s">
        <v>109</v>
      </c>
      <c r="AG36" s="187" t="s">
        <v>109</v>
      </c>
      <c r="AH36" s="187" t="s">
        <v>109</v>
      </c>
      <c r="AI36" s="187" t="s">
        <v>109</v>
      </c>
      <c r="AJ36" s="187" t="s">
        <v>109</v>
      </c>
      <c r="AK36" s="187" t="s">
        <v>109</v>
      </c>
      <c r="AL36" s="187" t="s">
        <v>109</v>
      </c>
      <c r="AM36" s="187" t="s">
        <v>109</v>
      </c>
      <c r="AN36" s="189" t="s">
        <v>109</v>
      </c>
      <c r="AO36" s="189" t="s">
        <v>109</v>
      </c>
      <c r="AP36" s="189" t="s">
        <v>109</v>
      </c>
      <c r="AQ36" s="189" t="s">
        <v>109</v>
      </c>
      <c r="AR36" s="189" t="s">
        <v>109</v>
      </c>
      <c r="AS36" s="189" t="s">
        <v>109</v>
      </c>
      <c r="AT36" s="189" t="s">
        <v>109</v>
      </c>
      <c r="AU36" s="189" t="s">
        <v>109</v>
      </c>
      <c r="AV36" s="190"/>
      <c r="AW36" s="190"/>
      <c r="AX36" s="189" t="s">
        <v>109</v>
      </c>
      <c r="AY36" s="189" t="s">
        <v>109</v>
      </c>
    </row>
    <row r="37" ht="47.25" hidden="1">
      <c r="A37" s="79" t="s">
        <v>142</v>
      </c>
      <c r="B37" s="82" t="s">
        <v>143</v>
      </c>
      <c r="C37" s="82" t="s">
        <v>108</v>
      </c>
      <c r="D37" s="186"/>
      <c r="E37" s="186"/>
      <c r="F37" s="187" t="s">
        <v>109</v>
      </c>
      <c r="G37" s="187" t="s">
        <v>109</v>
      </c>
      <c r="H37" s="186"/>
      <c r="I37" s="186"/>
      <c r="J37" s="187" t="s">
        <v>109</v>
      </c>
      <c r="K37" s="187" t="s">
        <v>109</v>
      </c>
      <c r="L37" s="187" t="s">
        <v>109</v>
      </c>
      <c r="M37" s="187" t="s">
        <v>109</v>
      </c>
      <c r="N37" s="187" t="s">
        <v>109</v>
      </c>
      <c r="O37" s="187" t="s">
        <v>109</v>
      </c>
      <c r="P37" s="187" t="s">
        <v>109</v>
      </c>
      <c r="Q37" s="187" t="s">
        <v>109</v>
      </c>
      <c r="R37" s="187" t="s">
        <v>109</v>
      </c>
      <c r="S37" s="187" t="s">
        <v>109</v>
      </c>
      <c r="T37" s="186"/>
      <c r="U37" s="186"/>
      <c r="V37" s="187" t="s">
        <v>109</v>
      </c>
      <c r="W37" s="187" t="s">
        <v>109</v>
      </c>
      <c r="X37" s="186"/>
      <c r="Y37" s="186"/>
      <c r="Z37" s="187" t="s">
        <v>109</v>
      </c>
      <c r="AA37" s="187" t="s">
        <v>109</v>
      </c>
      <c r="AB37" s="187" t="s">
        <v>109</v>
      </c>
      <c r="AC37" s="187" t="s">
        <v>109</v>
      </c>
      <c r="AD37" s="187" t="s">
        <v>109</v>
      </c>
      <c r="AE37" s="187" t="s">
        <v>109</v>
      </c>
      <c r="AF37" s="187" t="s">
        <v>109</v>
      </c>
      <c r="AG37" s="187" t="s">
        <v>109</v>
      </c>
      <c r="AH37" s="187" t="s">
        <v>109</v>
      </c>
      <c r="AI37" s="187" t="s">
        <v>109</v>
      </c>
      <c r="AJ37" s="187" t="s">
        <v>109</v>
      </c>
      <c r="AK37" s="187" t="s">
        <v>109</v>
      </c>
      <c r="AL37" s="187" t="s">
        <v>109</v>
      </c>
      <c r="AM37" s="187" t="s">
        <v>109</v>
      </c>
      <c r="AN37" s="189" t="s">
        <v>109</v>
      </c>
      <c r="AO37" s="189" t="s">
        <v>109</v>
      </c>
      <c r="AP37" s="189" t="s">
        <v>109</v>
      </c>
      <c r="AQ37" s="189" t="s">
        <v>109</v>
      </c>
      <c r="AR37" s="189" t="s">
        <v>109</v>
      </c>
      <c r="AS37" s="189" t="s">
        <v>109</v>
      </c>
      <c r="AT37" s="189" t="s">
        <v>109</v>
      </c>
      <c r="AU37" s="189" t="s">
        <v>109</v>
      </c>
      <c r="AV37" s="190"/>
      <c r="AW37" s="190"/>
      <c r="AX37" s="189" t="s">
        <v>109</v>
      </c>
      <c r="AY37" s="189" t="s">
        <v>109</v>
      </c>
    </row>
    <row r="38" ht="243" hidden="1" customHeight="1">
      <c r="A38" s="79" t="s">
        <v>142</v>
      </c>
      <c r="B38" s="82" t="s">
        <v>144</v>
      </c>
      <c r="C38" s="82" t="s">
        <v>108</v>
      </c>
      <c r="D38" s="186"/>
      <c r="E38" s="186"/>
      <c r="F38" s="187" t="s">
        <v>109</v>
      </c>
      <c r="G38" s="187" t="s">
        <v>109</v>
      </c>
      <c r="H38" s="186"/>
      <c r="I38" s="186"/>
      <c r="J38" s="187" t="s">
        <v>109</v>
      </c>
      <c r="K38" s="187" t="s">
        <v>109</v>
      </c>
      <c r="L38" s="187" t="s">
        <v>109</v>
      </c>
      <c r="M38" s="187" t="s">
        <v>109</v>
      </c>
      <c r="N38" s="187" t="s">
        <v>109</v>
      </c>
      <c r="O38" s="187" t="s">
        <v>109</v>
      </c>
      <c r="P38" s="187" t="s">
        <v>109</v>
      </c>
      <c r="Q38" s="187" t="s">
        <v>109</v>
      </c>
      <c r="R38" s="187" t="s">
        <v>109</v>
      </c>
      <c r="S38" s="187" t="s">
        <v>109</v>
      </c>
      <c r="T38" s="186"/>
      <c r="U38" s="186"/>
      <c r="V38" s="187" t="s">
        <v>109</v>
      </c>
      <c r="W38" s="187" t="s">
        <v>109</v>
      </c>
      <c r="X38" s="186"/>
      <c r="Y38" s="186"/>
      <c r="Z38" s="187" t="s">
        <v>109</v>
      </c>
      <c r="AA38" s="187" t="s">
        <v>109</v>
      </c>
      <c r="AB38" s="187" t="s">
        <v>109</v>
      </c>
      <c r="AC38" s="187" t="s">
        <v>109</v>
      </c>
      <c r="AD38" s="187" t="s">
        <v>109</v>
      </c>
      <c r="AE38" s="187" t="s">
        <v>109</v>
      </c>
      <c r="AF38" s="187" t="s">
        <v>109</v>
      </c>
      <c r="AG38" s="187" t="s">
        <v>109</v>
      </c>
      <c r="AH38" s="187" t="s">
        <v>109</v>
      </c>
      <c r="AI38" s="187" t="s">
        <v>109</v>
      </c>
      <c r="AJ38" s="187" t="s">
        <v>109</v>
      </c>
      <c r="AK38" s="187" t="s">
        <v>109</v>
      </c>
      <c r="AL38" s="187" t="s">
        <v>109</v>
      </c>
      <c r="AM38" s="187" t="s">
        <v>109</v>
      </c>
      <c r="AN38" s="189" t="s">
        <v>109</v>
      </c>
      <c r="AO38" s="189" t="s">
        <v>109</v>
      </c>
      <c r="AP38" s="189" t="s">
        <v>109</v>
      </c>
      <c r="AQ38" s="189" t="s">
        <v>109</v>
      </c>
      <c r="AR38" s="189" t="s">
        <v>109</v>
      </c>
      <c r="AS38" s="189" t="s">
        <v>109</v>
      </c>
      <c r="AT38" s="189" t="s">
        <v>109</v>
      </c>
      <c r="AU38" s="189" t="s">
        <v>109</v>
      </c>
      <c r="AV38" s="190"/>
      <c r="AW38" s="190"/>
      <c r="AX38" s="189" t="s">
        <v>109</v>
      </c>
      <c r="AY38" s="189" t="s">
        <v>109</v>
      </c>
    </row>
    <row r="39" ht="218.25" hidden="1" customHeight="1">
      <c r="A39" s="79" t="s">
        <v>142</v>
      </c>
      <c r="B39" s="82" t="s">
        <v>145</v>
      </c>
      <c r="C39" s="82" t="s">
        <v>108</v>
      </c>
      <c r="D39" s="186"/>
      <c r="E39" s="186"/>
      <c r="F39" s="187" t="s">
        <v>109</v>
      </c>
      <c r="G39" s="187" t="s">
        <v>109</v>
      </c>
      <c r="H39" s="186"/>
      <c r="I39" s="186"/>
      <c r="J39" s="187" t="s">
        <v>109</v>
      </c>
      <c r="K39" s="187" t="s">
        <v>109</v>
      </c>
      <c r="L39" s="187" t="s">
        <v>109</v>
      </c>
      <c r="M39" s="187" t="s">
        <v>109</v>
      </c>
      <c r="N39" s="187" t="s">
        <v>109</v>
      </c>
      <c r="O39" s="187" t="s">
        <v>109</v>
      </c>
      <c r="P39" s="187" t="s">
        <v>109</v>
      </c>
      <c r="Q39" s="187" t="s">
        <v>109</v>
      </c>
      <c r="R39" s="187" t="s">
        <v>109</v>
      </c>
      <c r="S39" s="187" t="s">
        <v>109</v>
      </c>
      <c r="T39" s="186"/>
      <c r="U39" s="186"/>
      <c r="V39" s="187" t="s">
        <v>109</v>
      </c>
      <c r="W39" s="187" t="s">
        <v>109</v>
      </c>
      <c r="X39" s="186"/>
      <c r="Y39" s="186"/>
      <c r="Z39" s="187" t="s">
        <v>109</v>
      </c>
      <c r="AA39" s="187" t="s">
        <v>109</v>
      </c>
      <c r="AB39" s="187" t="s">
        <v>109</v>
      </c>
      <c r="AC39" s="187" t="s">
        <v>109</v>
      </c>
      <c r="AD39" s="187" t="s">
        <v>109</v>
      </c>
      <c r="AE39" s="187" t="s">
        <v>109</v>
      </c>
      <c r="AF39" s="187" t="s">
        <v>109</v>
      </c>
      <c r="AG39" s="187" t="s">
        <v>109</v>
      </c>
      <c r="AH39" s="187" t="s">
        <v>109</v>
      </c>
      <c r="AI39" s="187" t="s">
        <v>109</v>
      </c>
      <c r="AJ39" s="187" t="s">
        <v>109</v>
      </c>
      <c r="AK39" s="187" t="s">
        <v>109</v>
      </c>
      <c r="AL39" s="187" t="s">
        <v>109</v>
      </c>
      <c r="AM39" s="187" t="s">
        <v>109</v>
      </c>
      <c r="AN39" s="189" t="s">
        <v>109</v>
      </c>
      <c r="AO39" s="189" t="s">
        <v>109</v>
      </c>
      <c r="AP39" s="189" t="s">
        <v>109</v>
      </c>
      <c r="AQ39" s="189" t="s">
        <v>109</v>
      </c>
      <c r="AR39" s="189" t="s">
        <v>109</v>
      </c>
      <c r="AS39" s="189" t="s">
        <v>109</v>
      </c>
      <c r="AT39" s="189" t="s">
        <v>109</v>
      </c>
      <c r="AU39" s="189" t="s">
        <v>109</v>
      </c>
      <c r="AV39" s="190"/>
      <c r="AW39" s="190"/>
      <c r="AX39" s="189" t="s">
        <v>109</v>
      </c>
      <c r="AY39" s="189" t="s">
        <v>109</v>
      </c>
    </row>
    <row r="40" ht="110.25" hidden="1">
      <c r="A40" s="79" t="s">
        <v>142</v>
      </c>
      <c r="B40" s="82" t="s">
        <v>146</v>
      </c>
      <c r="C40" s="82" t="s">
        <v>108</v>
      </c>
      <c r="D40" s="186"/>
      <c r="E40" s="186"/>
      <c r="F40" s="187" t="s">
        <v>109</v>
      </c>
      <c r="G40" s="187" t="s">
        <v>109</v>
      </c>
      <c r="H40" s="186"/>
      <c r="I40" s="186"/>
      <c r="J40" s="187" t="s">
        <v>109</v>
      </c>
      <c r="K40" s="187" t="s">
        <v>109</v>
      </c>
      <c r="L40" s="187" t="s">
        <v>109</v>
      </c>
      <c r="M40" s="187" t="s">
        <v>109</v>
      </c>
      <c r="N40" s="187" t="s">
        <v>109</v>
      </c>
      <c r="O40" s="187" t="s">
        <v>109</v>
      </c>
      <c r="P40" s="187" t="s">
        <v>109</v>
      </c>
      <c r="Q40" s="187" t="s">
        <v>109</v>
      </c>
      <c r="R40" s="187" t="s">
        <v>109</v>
      </c>
      <c r="S40" s="187" t="s">
        <v>109</v>
      </c>
      <c r="T40" s="186"/>
      <c r="U40" s="186"/>
      <c r="V40" s="187" t="s">
        <v>109</v>
      </c>
      <c r="W40" s="187" t="s">
        <v>109</v>
      </c>
      <c r="X40" s="186"/>
      <c r="Y40" s="186"/>
      <c r="Z40" s="187" t="s">
        <v>109</v>
      </c>
      <c r="AA40" s="187" t="s">
        <v>109</v>
      </c>
      <c r="AB40" s="187" t="s">
        <v>109</v>
      </c>
      <c r="AC40" s="187" t="s">
        <v>109</v>
      </c>
      <c r="AD40" s="187" t="s">
        <v>109</v>
      </c>
      <c r="AE40" s="187" t="s">
        <v>109</v>
      </c>
      <c r="AF40" s="187" t="s">
        <v>109</v>
      </c>
      <c r="AG40" s="187" t="s">
        <v>109</v>
      </c>
      <c r="AH40" s="187" t="s">
        <v>109</v>
      </c>
      <c r="AI40" s="187" t="s">
        <v>109</v>
      </c>
      <c r="AJ40" s="187" t="s">
        <v>109</v>
      </c>
      <c r="AK40" s="187" t="s">
        <v>109</v>
      </c>
      <c r="AL40" s="187" t="s">
        <v>109</v>
      </c>
      <c r="AM40" s="187" t="s">
        <v>109</v>
      </c>
      <c r="AN40" s="189" t="s">
        <v>109</v>
      </c>
      <c r="AO40" s="189" t="s">
        <v>109</v>
      </c>
      <c r="AP40" s="189" t="s">
        <v>109</v>
      </c>
      <c r="AQ40" s="189" t="s">
        <v>109</v>
      </c>
      <c r="AR40" s="189" t="s">
        <v>109</v>
      </c>
      <c r="AS40" s="189" t="s">
        <v>109</v>
      </c>
      <c r="AT40" s="189" t="s">
        <v>109</v>
      </c>
      <c r="AU40" s="189" t="s">
        <v>109</v>
      </c>
      <c r="AV40" s="190"/>
      <c r="AW40" s="190"/>
      <c r="AX40" s="189" t="s">
        <v>109</v>
      </c>
      <c r="AY40" s="189" t="s">
        <v>109</v>
      </c>
    </row>
    <row r="41" ht="47.25" hidden="1">
      <c r="A41" s="79" t="s">
        <v>147</v>
      </c>
      <c r="B41" s="82" t="s">
        <v>143</v>
      </c>
      <c r="C41" s="82" t="s">
        <v>108</v>
      </c>
      <c r="D41" s="186"/>
      <c r="E41" s="186"/>
      <c r="F41" s="187" t="s">
        <v>109</v>
      </c>
      <c r="G41" s="187" t="s">
        <v>109</v>
      </c>
      <c r="H41" s="186"/>
      <c r="I41" s="186"/>
      <c r="J41" s="187" t="s">
        <v>109</v>
      </c>
      <c r="K41" s="187" t="s">
        <v>109</v>
      </c>
      <c r="L41" s="187" t="s">
        <v>109</v>
      </c>
      <c r="M41" s="187" t="s">
        <v>109</v>
      </c>
      <c r="N41" s="187" t="s">
        <v>109</v>
      </c>
      <c r="O41" s="187" t="s">
        <v>109</v>
      </c>
      <c r="P41" s="187" t="s">
        <v>109</v>
      </c>
      <c r="Q41" s="187" t="s">
        <v>109</v>
      </c>
      <c r="R41" s="187" t="s">
        <v>109</v>
      </c>
      <c r="S41" s="187" t="s">
        <v>109</v>
      </c>
      <c r="T41" s="186"/>
      <c r="U41" s="186"/>
      <c r="V41" s="187" t="s">
        <v>109</v>
      </c>
      <c r="W41" s="187" t="s">
        <v>109</v>
      </c>
      <c r="X41" s="186"/>
      <c r="Y41" s="186"/>
      <c r="Z41" s="187" t="s">
        <v>109</v>
      </c>
      <c r="AA41" s="187" t="s">
        <v>109</v>
      </c>
      <c r="AB41" s="187" t="s">
        <v>109</v>
      </c>
      <c r="AC41" s="187" t="s">
        <v>109</v>
      </c>
      <c r="AD41" s="187" t="s">
        <v>109</v>
      </c>
      <c r="AE41" s="187" t="s">
        <v>109</v>
      </c>
      <c r="AF41" s="187" t="s">
        <v>109</v>
      </c>
      <c r="AG41" s="187" t="s">
        <v>109</v>
      </c>
      <c r="AH41" s="187" t="s">
        <v>109</v>
      </c>
      <c r="AI41" s="187" t="s">
        <v>109</v>
      </c>
      <c r="AJ41" s="187" t="s">
        <v>109</v>
      </c>
      <c r="AK41" s="187" t="s">
        <v>109</v>
      </c>
      <c r="AL41" s="187" t="s">
        <v>109</v>
      </c>
      <c r="AM41" s="187" t="s">
        <v>109</v>
      </c>
      <c r="AN41" s="189" t="s">
        <v>109</v>
      </c>
      <c r="AO41" s="189" t="s">
        <v>109</v>
      </c>
      <c r="AP41" s="189" t="s">
        <v>109</v>
      </c>
      <c r="AQ41" s="189" t="s">
        <v>109</v>
      </c>
      <c r="AR41" s="189" t="s">
        <v>109</v>
      </c>
      <c r="AS41" s="189" t="s">
        <v>109</v>
      </c>
      <c r="AT41" s="189" t="s">
        <v>109</v>
      </c>
      <c r="AU41" s="189" t="s">
        <v>109</v>
      </c>
      <c r="AV41" s="190"/>
      <c r="AW41" s="190"/>
      <c r="AX41" s="189" t="s">
        <v>109</v>
      </c>
      <c r="AY41" s="189" t="s">
        <v>109</v>
      </c>
    </row>
    <row r="42" ht="222.75" hidden="1" customHeight="1">
      <c r="A42" s="79" t="s">
        <v>147</v>
      </c>
      <c r="B42" s="82" t="s">
        <v>144</v>
      </c>
      <c r="C42" s="82" t="s">
        <v>108</v>
      </c>
      <c r="D42" s="186"/>
      <c r="E42" s="186"/>
      <c r="F42" s="187" t="s">
        <v>109</v>
      </c>
      <c r="G42" s="187" t="s">
        <v>109</v>
      </c>
      <c r="H42" s="186"/>
      <c r="I42" s="186"/>
      <c r="J42" s="187" t="s">
        <v>109</v>
      </c>
      <c r="K42" s="187" t="s">
        <v>109</v>
      </c>
      <c r="L42" s="187" t="s">
        <v>109</v>
      </c>
      <c r="M42" s="187" t="s">
        <v>109</v>
      </c>
      <c r="N42" s="187" t="s">
        <v>109</v>
      </c>
      <c r="O42" s="187" t="s">
        <v>109</v>
      </c>
      <c r="P42" s="187" t="s">
        <v>109</v>
      </c>
      <c r="Q42" s="187" t="s">
        <v>109</v>
      </c>
      <c r="R42" s="187" t="s">
        <v>109</v>
      </c>
      <c r="S42" s="187" t="s">
        <v>109</v>
      </c>
      <c r="T42" s="186"/>
      <c r="U42" s="186"/>
      <c r="V42" s="187" t="s">
        <v>109</v>
      </c>
      <c r="W42" s="187" t="s">
        <v>109</v>
      </c>
      <c r="X42" s="186"/>
      <c r="Y42" s="186"/>
      <c r="Z42" s="187" t="s">
        <v>109</v>
      </c>
      <c r="AA42" s="187" t="s">
        <v>109</v>
      </c>
      <c r="AB42" s="187" t="s">
        <v>109</v>
      </c>
      <c r="AC42" s="187" t="s">
        <v>109</v>
      </c>
      <c r="AD42" s="187" t="s">
        <v>109</v>
      </c>
      <c r="AE42" s="187" t="s">
        <v>109</v>
      </c>
      <c r="AF42" s="187" t="s">
        <v>109</v>
      </c>
      <c r="AG42" s="187" t="s">
        <v>109</v>
      </c>
      <c r="AH42" s="187" t="s">
        <v>109</v>
      </c>
      <c r="AI42" s="187" t="s">
        <v>109</v>
      </c>
      <c r="AJ42" s="187" t="s">
        <v>109</v>
      </c>
      <c r="AK42" s="187" t="s">
        <v>109</v>
      </c>
      <c r="AL42" s="187" t="s">
        <v>109</v>
      </c>
      <c r="AM42" s="187" t="s">
        <v>109</v>
      </c>
      <c r="AN42" s="189" t="s">
        <v>109</v>
      </c>
      <c r="AO42" s="189" t="s">
        <v>109</v>
      </c>
      <c r="AP42" s="189" t="s">
        <v>109</v>
      </c>
      <c r="AQ42" s="189" t="s">
        <v>109</v>
      </c>
      <c r="AR42" s="189" t="s">
        <v>109</v>
      </c>
      <c r="AS42" s="189" t="s">
        <v>109</v>
      </c>
      <c r="AT42" s="189" t="s">
        <v>109</v>
      </c>
      <c r="AU42" s="189" t="s">
        <v>109</v>
      </c>
      <c r="AV42" s="190"/>
      <c r="AW42" s="190"/>
      <c r="AX42" s="189" t="s">
        <v>109</v>
      </c>
      <c r="AY42" s="189" t="s">
        <v>109</v>
      </c>
    </row>
    <row r="43" ht="203.25" hidden="1" customHeight="1">
      <c r="A43" s="79" t="s">
        <v>147</v>
      </c>
      <c r="B43" s="82" t="s">
        <v>145</v>
      </c>
      <c r="C43" s="82" t="s">
        <v>108</v>
      </c>
      <c r="D43" s="186"/>
      <c r="E43" s="186"/>
      <c r="F43" s="187" t="s">
        <v>109</v>
      </c>
      <c r="G43" s="187" t="s">
        <v>109</v>
      </c>
      <c r="H43" s="186"/>
      <c r="I43" s="186"/>
      <c r="J43" s="187" t="s">
        <v>109</v>
      </c>
      <c r="K43" s="187" t="s">
        <v>109</v>
      </c>
      <c r="L43" s="187" t="s">
        <v>109</v>
      </c>
      <c r="M43" s="187" t="s">
        <v>109</v>
      </c>
      <c r="N43" s="187" t="s">
        <v>109</v>
      </c>
      <c r="O43" s="187" t="s">
        <v>109</v>
      </c>
      <c r="P43" s="187" t="s">
        <v>109</v>
      </c>
      <c r="Q43" s="187" t="s">
        <v>109</v>
      </c>
      <c r="R43" s="187" t="s">
        <v>109</v>
      </c>
      <c r="S43" s="187" t="s">
        <v>109</v>
      </c>
      <c r="T43" s="186"/>
      <c r="U43" s="186"/>
      <c r="V43" s="187" t="s">
        <v>109</v>
      </c>
      <c r="W43" s="187" t="s">
        <v>109</v>
      </c>
      <c r="X43" s="186"/>
      <c r="Y43" s="186"/>
      <c r="Z43" s="187" t="s">
        <v>109</v>
      </c>
      <c r="AA43" s="187" t="s">
        <v>109</v>
      </c>
      <c r="AB43" s="187" t="s">
        <v>109</v>
      </c>
      <c r="AC43" s="187" t="s">
        <v>109</v>
      </c>
      <c r="AD43" s="187" t="s">
        <v>109</v>
      </c>
      <c r="AE43" s="187" t="s">
        <v>109</v>
      </c>
      <c r="AF43" s="187" t="s">
        <v>109</v>
      </c>
      <c r="AG43" s="187" t="s">
        <v>109</v>
      </c>
      <c r="AH43" s="187" t="s">
        <v>109</v>
      </c>
      <c r="AI43" s="187" t="s">
        <v>109</v>
      </c>
      <c r="AJ43" s="187" t="s">
        <v>109</v>
      </c>
      <c r="AK43" s="187" t="s">
        <v>109</v>
      </c>
      <c r="AL43" s="187" t="s">
        <v>109</v>
      </c>
      <c r="AM43" s="187" t="s">
        <v>109</v>
      </c>
      <c r="AN43" s="189" t="s">
        <v>109</v>
      </c>
      <c r="AO43" s="189" t="s">
        <v>109</v>
      </c>
      <c r="AP43" s="189" t="s">
        <v>109</v>
      </c>
      <c r="AQ43" s="189" t="s">
        <v>109</v>
      </c>
      <c r="AR43" s="189" t="s">
        <v>109</v>
      </c>
      <c r="AS43" s="189" t="s">
        <v>109</v>
      </c>
      <c r="AT43" s="189" t="s">
        <v>109</v>
      </c>
      <c r="AU43" s="189" t="s">
        <v>109</v>
      </c>
      <c r="AV43" s="190"/>
      <c r="AW43" s="190"/>
      <c r="AX43" s="189" t="s">
        <v>109</v>
      </c>
      <c r="AY43" s="189" t="s">
        <v>109</v>
      </c>
    </row>
    <row r="44" ht="197.25" hidden="1" customHeight="1">
      <c r="A44" s="79" t="s">
        <v>147</v>
      </c>
      <c r="B44" s="82" t="s">
        <v>148</v>
      </c>
      <c r="C44" s="82" t="s">
        <v>108</v>
      </c>
      <c r="D44" s="186"/>
      <c r="E44" s="186"/>
      <c r="F44" s="187" t="s">
        <v>109</v>
      </c>
      <c r="G44" s="187" t="s">
        <v>109</v>
      </c>
      <c r="H44" s="186"/>
      <c r="I44" s="186"/>
      <c r="J44" s="187" t="s">
        <v>109</v>
      </c>
      <c r="K44" s="187" t="s">
        <v>109</v>
      </c>
      <c r="L44" s="187" t="s">
        <v>109</v>
      </c>
      <c r="M44" s="187" t="s">
        <v>109</v>
      </c>
      <c r="N44" s="187" t="s">
        <v>109</v>
      </c>
      <c r="O44" s="187" t="s">
        <v>109</v>
      </c>
      <c r="P44" s="187" t="s">
        <v>109</v>
      </c>
      <c r="Q44" s="187" t="s">
        <v>109</v>
      </c>
      <c r="R44" s="187" t="s">
        <v>109</v>
      </c>
      <c r="S44" s="187" t="s">
        <v>109</v>
      </c>
      <c r="T44" s="186"/>
      <c r="U44" s="186"/>
      <c r="V44" s="187" t="s">
        <v>109</v>
      </c>
      <c r="W44" s="187" t="s">
        <v>109</v>
      </c>
      <c r="X44" s="186"/>
      <c r="Y44" s="186"/>
      <c r="Z44" s="187" t="s">
        <v>109</v>
      </c>
      <c r="AA44" s="187" t="s">
        <v>109</v>
      </c>
      <c r="AB44" s="187" t="s">
        <v>109</v>
      </c>
      <c r="AC44" s="187" t="s">
        <v>109</v>
      </c>
      <c r="AD44" s="187" t="s">
        <v>109</v>
      </c>
      <c r="AE44" s="187" t="s">
        <v>109</v>
      </c>
      <c r="AF44" s="187" t="s">
        <v>109</v>
      </c>
      <c r="AG44" s="187" t="s">
        <v>109</v>
      </c>
      <c r="AH44" s="187" t="s">
        <v>109</v>
      </c>
      <c r="AI44" s="187" t="s">
        <v>109</v>
      </c>
      <c r="AJ44" s="187" t="s">
        <v>109</v>
      </c>
      <c r="AK44" s="187" t="s">
        <v>109</v>
      </c>
      <c r="AL44" s="187" t="s">
        <v>109</v>
      </c>
      <c r="AM44" s="187" t="s">
        <v>109</v>
      </c>
      <c r="AN44" s="189" t="s">
        <v>109</v>
      </c>
      <c r="AO44" s="189" t="s">
        <v>109</v>
      </c>
      <c r="AP44" s="189" t="s">
        <v>109</v>
      </c>
      <c r="AQ44" s="189" t="s">
        <v>109</v>
      </c>
      <c r="AR44" s="189" t="s">
        <v>109</v>
      </c>
      <c r="AS44" s="189" t="s">
        <v>109</v>
      </c>
      <c r="AT44" s="189" t="s">
        <v>109</v>
      </c>
      <c r="AU44" s="189" t="s">
        <v>109</v>
      </c>
      <c r="AV44" s="190"/>
      <c r="AW44" s="190"/>
      <c r="AX44" s="189" t="s">
        <v>109</v>
      </c>
      <c r="AY44" s="189" t="s">
        <v>109</v>
      </c>
    </row>
    <row r="45" ht="192" hidden="1" customHeight="1">
      <c r="A45" s="79" t="s">
        <v>149</v>
      </c>
      <c r="B45" s="82" t="s">
        <v>150</v>
      </c>
      <c r="C45" s="82" t="s">
        <v>108</v>
      </c>
      <c r="D45" s="186"/>
      <c r="E45" s="186"/>
      <c r="F45" s="187" t="s">
        <v>109</v>
      </c>
      <c r="G45" s="187" t="s">
        <v>109</v>
      </c>
      <c r="H45" s="186"/>
      <c r="I45" s="186"/>
      <c r="J45" s="187" t="s">
        <v>109</v>
      </c>
      <c r="K45" s="187" t="s">
        <v>109</v>
      </c>
      <c r="L45" s="187" t="s">
        <v>109</v>
      </c>
      <c r="M45" s="187" t="s">
        <v>109</v>
      </c>
      <c r="N45" s="187" t="s">
        <v>109</v>
      </c>
      <c r="O45" s="187" t="s">
        <v>109</v>
      </c>
      <c r="P45" s="187" t="s">
        <v>109</v>
      </c>
      <c r="Q45" s="187" t="s">
        <v>109</v>
      </c>
      <c r="R45" s="187" t="s">
        <v>109</v>
      </c>
      <c r="S45" s="187" t="s">
        <v>109</v>
      </c>
      <c r="T45" s="186"/>
      <c r="U45" s="186"/>
      <c r="V45" s="187" t="s">
        <v>109</v>
      </c>
      <c r="W45" s="187" t="s">
        <v>109</v>
      </c>
      <c r="X45" s="186"/>
      <c r="Y45" s="186"/>
      <c r="Z45" s="187" t="s">
        <v>109</v>
      </c>
      <c r="AA45" s="187" t="s">
        <v>109</v>
      </c>
      <c r="AB45" s="187" t="s">
        <v>109</v>
      </c>
      <c r="AC45" s="187" t="s">
        <v>109</v>
      </c>
      <c r="AD45" s="187" t="s">
        <v>109</v>
      </c>
      <c r="AE45" s="187" t="s">
        <v>109</v>
      </c>
      <c r="AF45" s="187" t="s">
        <v>109</v>
      </c>
      <c r="AG45" s="187" t="s">
        <v>109</v>
      </c>
      <c r="AH45" s="187" t="s">
        <v>109</v>
      </c>
      <c r="AI45" s="187" t="s">
        <v>109</v>
      </c>
      <c r="AJ45" s="187" t="s">
        <v>109</v>
      </c>
      <c r="AK45" s="187" t="s">
        <v>109</v>
      </c>
      <c r="AL45" s="187" t="s">
        <v>109</v>
      </c>
      <c r="AM45" s="187" t="s">
        <v>109</v>
      </c>
      <c r="AN45" s="189" t="s">
        <v>109</v>
      </c>
      <c r="AO45" s="189" t="s">
        <v>109</v>
      </c>
      <c r="AP45" s="189" t="s">
        <v>109</v>
      </c>
      <c r="AQ45" s="189" t="s">
        <v>109</v>
      </c>
      <c r="AR45" s="189" t="s">
        <v>109</v>
      </c>
      <c r="AS45" s="189" t="s">
        <v>109</v>
      </c>
      <c r="AT45" s="189" t="s">
        <v>109</v>
      </c>
      <c r="AU45" s="189" t="s">
        <v>109</v>
      </c>
      <c r="AV45" s="190"/>
      <c r="AW45" s="190"/>
      <c r="AX45" s="189" t="s">
        <v>109</v>
      </c>
      <c r="AY45" s="189" t="s">
        <v>109</v>
      </c>
    </row>
    <row r="46" ht="189" hidden="1" customHeight="1">
      <c r="A46" s="79" t="s">
        <v>151</v>
      </c>
      <c r="B46" s="82" t="s">
        <v>152</v>
      </c>
      <c r="C46" s="82" t="s">
        <v>108</v>
      </c>
      <c r="D46" s="186"/>
      <c r="E46" s="186"/>
      <c r="F46" s="187" t="s">
        <v>109</v>
      </c>
      <c r="G46" s="187" t="s">
        <v>109</v>
      </c>
      <c r="H46" s="186"/>
      <c r="I46" s="186"/>
      <c r="J46" s="187" t="s">
        <v>109</v>
      </c>
      <c r="K46" s="187" t="s">
        <v>109</v>
      </c>
      <c r="L46" s="187" t="s">
        <v>109</v>
      </c>
      <c r="M46" s="187" t="s">
        <v>109</v>
      </c>
      <c r="N46" s="187" t="s">
        <v>109</v>
      </c>
      <c r="O46" s="187" t="s">
        <v>109</v>
      </c>
      <c r="P46" s="187" t="s">
        <v>109</v>
      </c>
      <c r="Q46" s="187" t="s">
        <v>109</v>
      </c>
      <c r="R46" s="187" t="s">
        <v>109</v>
      </c>
      <c r="S46" s="187" t="s">
        <v>109</v>
      </c>
      <c r="T46" s="186"/>
      <c r="U46" s="186"/>
      <c r="V46" s="187" t="s">
        <v>109</v>
      </c>
      <c r="W46" s="187" t="s">
        <v>109</v>
      </c>
      <c r="X46" s="186"/>
      <c r="Y46" s="186"/>
      <c r="Z46" s="187" t="s">
        <v>109</v>
      </c>
      <c r="AA46" s="187" t="s">
        <v>109</v>
      </c>
      <c r="AB46" s="187" t="s">
        <v>109</v>
      </c>
      <c r="AC46" s="187" t="s">
        <v>109</v>
      </c>
      <c r="AD46" s="187" t="s">
        <v>109</v>
      </c>
      <c r="AE46" s="187" t="s">
        <v>109</v>
      </c>
      <c r="AF46" s="187" t="s">
        <v>109</v>
      </c>
      <c r="AG46" s="187" t="s">
        <v>109</v>
      </c>
      <c r="AH46" s="187" t="s">
        <v>109</v>
      </c>
      <c r="AI46" s="187" t="s">
        <v>109</v>
      </c>
      <c r="AJ46" s="187" t="s">
        <v>109</v>
      </c>
      <c r="AK46" s="187" t="s">
        <v>109</v>
      </c>
      <c r="AL46" s="187" t="s">
        <v>109</v>
      </c>
      <c r="AM46" s="187" t="s">
        <v>109</v>
      </c>
      <c r="AN46" s="189" t="s">
        <v>109</v>
      </c>
      <c r="AO46" s="189" t="s">
        <v>109</v>
      </c>
      <c r="AP46" s="189" t="s">
        <v>109</v>
      </c>
      <c r="AQ46" s="189" t="s">
        <v>109</v>
      </c>
      <c r="AR46" s="189" t="s">
        <v>109</v>
      </c>
      <c r="AS46" s="189" t="s">
        <v>109</v>
      </c>
      <c r="AT46" s="189" t="s">
        <v>109</v>
      </c>
      <c r="AU46" s="189" t="s">
        <v>109</v>
      </c>
      <c r="AV46" s="190"/>
      <c r="AW46" s="190"/>
      <c r="AX46" s="189" t="s">
        <v>109</v>
      </c>
      <c r="AY46" s="189" t="s">
        <v>109</v>
      </c>
    </row>
    <row r="47" s="1" customFormat="1" ht="78.75" hidden="1">
      <c r="A47" s="63" t="s">
        <v>153</v>
      </c>
      <c r="B47" s="72" t="s">
        <v>154</v>
      </c>
      <c r="C47" s="72" t="s">
        <v>108</v>
      </c>
      <c r="D47" s="197"/>
      <c r="E47" s="197"/>
      <c r="F47" s="188" t="s">
        <v>109</v>
      </c>
      <c r="G47" s="188" t="s">
        <v>109</v>
      </c>
      <c r="H47" s="197"/>
      <c r="I47" s="197"/>
      <c r="J47" s="188" t="s">
        <v>109</v>
      </c>
      <c r="K47" s="188" t="s">
        <v>109</v>
      </c>
      <c r="L47" s="188" t="s">
        <v>109</v>
      </c>
      <c r="M47" s="188" t="s">
        <v>109</v>
      </c>
      <c r="N47" s="188" t="s">
        <v>109</v>
      </c>
      <c r="O47" s="188" t="s">
        <v>109</v>
      </c>
      <c r="P47" s="188" t="s">
        <v>109</v>
      </c>
      <c r="Q47" s="188" t="s">
        <v>109</v>
      </c>
      <c r="R47" s="188" t="s">
        <v>109</v>
      </c>
      <c r="S47" s="188" t="s">
        <v>109</v>
      </c>
      <c r="T47" s="197"/>
      <c r="U47" s="197"/>
      <c r="V47" s="188" t="s">
        <v>109</v>
      </c>
      <c r="W47" s="188" t="s">
        <v>109</v>
      </c>
      <c r="X47" s="197"/>
      <c r="Y47" s="197"/>
      <c r="Z47" s="188" t="s">
        <v>109</v>
      </c>
      <c r="AA47" s="188" t="s">
        <v>109</v>
      </c>
      <c r="AB47" s="188" t="s">
        <v>109</v>
      </c>
      <c r="AC47" s="188" t="s">
        <v>109</v>
      </c>
      <c r="AD47" s="188" t="s">
        <v>109</v>
      </c>
      <c r="AE47" s="188" t="s">
        <v>109</v>
      </c>
      <c r="AF47" s="188" t="s">
        <v>109</v>
      </c>
      <c r="AG47" s="188" t="s">
        <v>109</v>
      </c>
      <c r="AH47" s="188" t="s">
        <v>109</v>
      </c>
      <c r="AI47" s="188" t="s">
        <v>109</v>
      </c>
      <c r="AJ47" s="188" t="s">
        <v>109</v>
      </c>
      <c r="AK47" s="188" t="s">
        <v>109</v>
      </c>
      <c r="AL47" s="188" t="s">
        <v>109</v>
      </c>
      <c r="AM47" s="188" t="s">
        <v>109</v>
      </c>
      <c r="AN47" s="189" t="s">
        <v>109</v>
      </c>
      <c r="AO47" s="189" t="s">
        <v>109</v>
      </c>
      <c r="AP47" s="189" t="s">
        <v>109</v>
      </c>
      <c r="AQ47" s="189" t="s">
        <v>109</v>
      </c>
      <c r="AR47" s="189" t="s">
        <v>109</v>
      </c>
      <c r="AS47" s="189" t="s">
        <v>109</v>
      </c>
      <c r="AT47" s="189" t="s">
        <v>109</v>
      </c>
      <c r="AU47" s="189" t="s">
        <v>109</v>
      </c>
      <c r="AV47" s="190"/>
      <c r="AW47" s="190"/>
      <c r="AX47" s="189" t="s">
        <v>109</v>
      </c>
      <c r="AY47" s="189" t="s">
        <v>109</v>
      </c>
    </row>
    <row r="48" ht="47.25">
      <c r="A48" s="56" t="s">
        <v>155</v>
      </c>
      <c r="B48" s="57" t="s">
        <v>156</v>
      </c>
      <c r="C48" s="57" t="s">
        <v>108</v>
      </c>
      <c r="D48" s="198">
        <v>0.40000000000000002</v>
      </c>
      <c r="E48" s="198">
        <v>0.40000000000000002</v>
      </c>
      <c r="F48" s="199" t="s">
        <v>109</v>
      </c>
      <c r="G48" s="199" t="s">
        <v>109</v>
      </c>
      <c r="H48" s="198">
        <v>0.5</v>
      </c>
      <c r="I48" s="198">
        <v>0.5</v>
      </c>
      <c r="J48" s="199" t="s">
        <v>109</v>
      </c>
      <c r="K48" s="199" t="s">
        <v>109</v>
      </c>
      <c r="L48" s="199" t="s">
        <v>109</v>
      </c>
      <c r="M48" s="199" t="s">
        <v>109</v>
      </c>
      <c r="N48" s="199" t="s">
        <v>109</v>
      </c>
      <c r="O48" s="199" t="s">
        <v>109</v>
      </c>
      <c r="P48" s="199" t="s">
        <v>109</v>
      </c>
      <c r="Q48" s="199" t="s">
        <v>109</v>
      </c>
      <c r="R48" s="199" t="s">
        <v>109</v>
      </c>
      <c r="S48" s="199" t="s">
        <v>109</v>
      </c>
      <c r="T48" s="198">
        <v>0.80000000000000004</v>
      </c>
      <c r="U48" s="198">
        <v>0.80000000000000004</v>
      </c>
      <c r="V48" s="199" t="s">
        <v>109</v>
      </c>
      <c r="W48" s="199" t="s">
        <v>109</v>
      </c>
      <c r="X48" s="198">
        <v>7</v>
      </c>
      <c r="Y48" s="198">
        <v>7</v>
      </c>
      <c r="Z48" s="199" t="s">
        <v>109</v>
      </c>
      <c r="AA48" s="199" t="s">
        <v>109</v>
      </c>
      <c r="AB48" s="199" t="s">
        <v>109</v>
      </c>
      <c r="AC48" s="199" t="s">
        <v>109</v>
      </c>
      <c r="AD48" s="199" t="s">
        <v>109</v>
      </c>
      <c r="AE48" s="199" t="s">
        <v>109</v>
      </c>
      <c r="AF48" s="199" t="s">
        <v>109</v>
      </c>
      <c r="AG48" s="199" t="s">
        <v>109</v>
      </c>
      <c r="AH48" s="199" t="s">
        <v>109</v>
      </c>
      <c r="AI48" s="199" t="s">
        <v>109</v>
      </c>
      <c r="AJ48" s="199" t="s">
        <v>109</v>
      </c>
      <c r="AK48" s="199" t="s">
        <v>109</v>
      </c>
      <c r="AL48" s="199" t="s">
        <v>109</v>
      </c>
      <c r="AM48" s="199" t="s">
        <v>109</v>
      </c>
      <c r="AN48" s="199" t="s">
        <v>109</v>
      </c>
      <c r="AO48" s="199" t="s">
        <v>109</v>
      </c>
      <c r="AP48" s="199" t="s">
        <v>109</v>
      </c>
      <c r="AQ48" s="199" t="s">
        <v>109</v>
      </c>
      <c r="AR48" s="199" t="s">
        <v>109</v>
      </c>
      <c r="AS48" s="199" t="s">
        <v>109</v>
      </c>
      <c r="AT48" s="199" t="s">
        <v>109</v>
      </c>
      <c r="AU48" s="199" t="s">
        <v>109</v>
      </c>
      <c r="AV48" s="200">
        <f t="shared" ref="AV48:AV49" si="0">AV49</f>
        <v>18.425370000000001</v>
      </c>
      <c r="AW48" s="200">
        <f t="shared" ref="AW48:AW49" si="1">AW49</f>
        <v>19.760584979999997</v>
      </c>
      <c r="AX48" s="199" t="s">
        <v>109</v>
      </c>
      <c r="AY48" s="199" t="s">
        <v>109</v>
      </c>
    </row>
    <row r="49" ht="78.75">
      <c r="A49" s="56" t="s">
        <v>157</v>
      </c>
      <c r="B49" s="57" t="s">
        <v>158</v>
      </c>
      <c r="C49" s="57" t="s">
        <v>108</v>
      </c>
      <c r="D49" s="198">
        <v>0.40000000000000002</v>
      </c>
      <c r="E49" s="198">
        <v>0.40000000000000002</v>
      </c>
      <c r="F49" s="199" t="s">
        <v>109</v>
      </c>
      <c r="G49" s="199" t="s">
        <v>109</v>
      </c>
      <c r="H49" s="198">
        <v>0.5</v>
      </c>
      <c r="I49" s="198">
        <v>0.5</v>
      </c>
      <c r="J49" s="199" t="s">
        <v>109</v>
      </c>
      <c r="K49" s="199" t="s">
        <v>109</v>
      </c>
      <c r="L49" s="199" t="s">
        <v>109</v>
      </c>
      <c r="M49" s="199" t="s">
        <v>109</v>
      </c>
      <c r="N49" s="199" t="s">
        <v>109</v>
      </c>
      <c r="O49" s="199" t="s">
        <v>109</v>
      </c>
      <c r="P49" s="199" t="s">
        <v>109</v>
      </c>
      <c r="Q49" s="199" t="s">
        <v>109</v>
      </c>
      <c r="R49" s="199" t="s">
        <v>109</v>
      </c>
      <c r="S49" s="199" t="s">
        <v>109</v>
      </c>
      <c r="T49" s="198">
        <v>0.80000000000000004</v>
      </c>
      <c r="U49" s="198">
        <v>0.80000000000000004</v>
      </c>
      <c r="V49" s="199" t="s">
        <v>109</v>
      </c>
      <c r="W49" s="199" t="s">
        <v>109</v>
      </c>
      <c r="X49" s="198">
        <v>7</v>
      </c>
      <c r="Y49" s="198">
        <v>7</v>
      </c>
      <c r="Z49" s="199" t="s">
        <v>109</v>
      </c>
      <c r="AA49" s="199" t="s">
        <v>109</v>
      </c>
      <c r="AB49" s="199" t="s">
        <v>109</v>
      </c>
      <c r="AC49" s="199" t="s">
        <v>109</v>
      </c>
      <c r="AD49" s="199" t="s">
        <v>109</v>
      </c>
      <c r="AE49" s="199" t="s">
        <v>109</v>
      </c>
      <c r="AF49" s="199" t="s">
        <v>109</v>
      </c>
      <c r="AG49" s="199" t="s">
        <v>109</v>
      </c>
      <c r="AH49" s="199" t="s">
        <v>109</v>
      </c>
      <c r="AI49" s="199" t="s">
        <v>109</v>
      </c>
      <c r="AJ49" s="199" t="s">
        <v>109</v>
      </c>
      <c r="AK49" s="199" t="s">
        <v>109</v>
      </c>
      <c r="AL49" s="199" t="s">
        <v>109</v>
      </c>
      <c r="AM49" s="199" t="s">
        <v>109</v>
      </c>
      <c r="AN49" s="199" t="s">
        <v>109</v>
      </c>
      <c r="AO49" s="199" t="s">
        <v>109</v>
      </c>
      <c r="AP49" s="199" t="s">
        <v>109</v>
      </c>
      <c r="AQ49" s="199" t="s">
        <v>109</v>
      </c>
      <c r="AR49" s="199" t="s">
        <v>109</v>
      </c>
      <c r="AS49" s="199" t="s">
        <v>109</v>
      </c>
      <c r="AT49" s="199" t="s">
        <v>109</v>
      </c>
      <c r="AU49" s="199" t="s">
        <v>109</v>
      </c>
      <c r="AV49" s="200">
        <f t="shared" si="0"/>
        <v>18.425370000000001</v>
      </c>
      <c r="AW49" s="200">
        <f t="shared" si="1"/>
        <v>19.760584979999997</v>
      </c>
      <c r="AX49" s="199" t="s">
        <v>109</v>
      </c>
      <c r="AY49" s="199" t="s">
        <v>109</v>
      </c>
    </row>
    <row r="50" ht="31.5">
      <c r="A50" s="56" t="s">
        <v>159</v>
      </c>
      <c r="B50" s="57" t="s">
        <v>160</v>
      </c>
      <c r="C50" s="57" t="s">
        <v>108</v>
      </c>
      <c r="D50" s="198">
        <v>0.40000000000000002</v>
      </c>
      <c r="E50" s="198">
        <v>0.40000000000000002</v>
      </c>
      <c r="F50" s="199" t="s">
        <v>109</v>
      </c>
      <c r="G50" s="199" t="s">
        <v>109</v>
      </c>
      <c r="H50" s="198">
        <v>0.5</v>
      </c>
      <c r="I50" s="198">
        <v>0.5</v>
      </c>
      <c r="J50" s="199" t="s">
        <v>109</v>
      </c>
      <c r="K50" s="199" t="s">
        <v>109</v>
      </c>
      <c r="L50" s="199" t="s">
        <v>109</v>
      </c>
      <c r="M50" s="199" t="s">
        <v>109</v>
      </c>
      <c r="N50" s="199" t="s">
        <v>109</v>
      </c>
      <c r="O50" s="199" t="s">
        <v>109</v>
      </c>
      <c r="P50" s="199" t="s">
        <v>109</v>
      </c>
      <c r="Q50" s="199" t="s">
        <v>109</v>
      </c>
      <c r="R50" s="199" t="s">
        <v>109</v>
      </c>
      <c r="S50" s="199" t="s">
        <v>109</v>
      </c>
      <c r="T50" s="198">
        <v>0.80000000000000004</v>
      </c>
      <c r="U50" s="198">
        <v>0.80000000000000004</v>
      </c>
      <c r="V50" s="199" t="s">
        <v>109</v>
      </c>
      <c r="W50" s="199" t="s">
        <v>109</v>
      </c>
      <c r="X50" s="198">
        <v>7</v>
      </c>
      <c r="Y50" s="198">
        <v>7</v>
      </c>
      <c r="Z50" s="199" t="s">
        <v>109</v>
      </c>
      <c r="AA50" s="199" t="s">
        <v>109</v>
      </c>
      <c r="AB50" s="199" t="s">
        <v>109</v>
      </c>
      <c r="AC50" s="199" t="s">
        <v>109</v>
      </c>
      <c r="AD50" s="199" t="s">
        <v>109</v>
      </c>
      <c r="AE50" s="199" t="s">
        <v>109</v>
      </c>
      <c r="AF50" s="199" t="s">
        <v>109</v>
      </c>
      <c r="AG50" s="199" t="s">
        <v>109</v>
      </c>
      <c r="AH50" s="199" t="s">
        <v>109</v>
      </c>
      <c r="AI50" s="199" t="s">
        <v>109</v>
      </c>
      <c r="AJ50" s="199" t="s">
        <v>109</v>
      </c>
      <c r="AK50" s="199" t="s">
        <v>109</v>
      </c>
      <c r="AL50" s="199" t="s">
        <v>109</v>
      </c>
      <c r="AM50" s="199" t="s">
        <v>109</v>
      </c>
      <c r="AN50" s="199" t="s">
        <v>109</v>
      </c>
      <c r="AO50" s="199" t="s">
        <v>109</v>
      </c>
      <c r="AP50" s="199" t="s">
        <v>109</v>
      </c>
      <c r="AQ50" s="199" t="s">
        <v>109</v>
      </c>
      <c r="AR50" s="199" t="s">
        <v>109</v>
      </c>
      <c r="AS50" s="199" t="s">
        <v>109</v>
      </c>
      <c r="AT50" s="199" t="s">
        <v>109</v>
      </c>
      <c r="AU50" s="199" t="s">
        <v>109</v>
      </c>
      <c r="AV50" s="200">
        <f>AV51+AV52</f>
        <v>18.425370000000001</v>
      </c>
      <c r="AW50" s="200">
        <f>AW51+AW52</f>
        <v>19.760584979999997</v>
      </c>
      <c r="AX50" s="199" t="s">
        <v>109</v>
      </c>
      <c r="AY50" s="199" t="s">
        <v>109</v>
      </c>
    </row>
    <row r="51" s="1" customFormat="1" ht="63">
      <c r="A51" s="63" t="s">
        <v>159</v>
      </c>
      <c r="B51" s="65" t="s">
        <v>179</v>
      </c>
      <c r="C51" s="65" t="s">
        <v>180</v>
      </c>
      <c r="D51" s="201">
        <v>0.40000000000000002</v>
      </c>
      <c r="E51" s="201">
        <v>0.40000000000000002</v>
      </c>
      <c r="F51" s="189" t="s">
        <v>109</v>
      </c>
      <c r="G51" s="189" t="s">
        <v>109</v>
      </c>
      <c r="H51" s="201">
        <v>0.5</v>
      </c>
      <c r="I51" s="201">
        <v>0.55300000000000005</v>
      </c>
      <c r="J51" s="189" t="s">
        <v>109</v>
      </c>
      <c r="K51" s="189" t="s">
        <v>109</v>
      </c>
      <c r="L51" s="189" t="s">
        <v>109</v>
      </c>
      <c r="M51" s="189" t="s">
        <v>109</v>
      </c>
      <c r="N51" s="189" t="s">
        <v>109</v>
      </c>
      <c r="O51" s="189" t="s">
        <v>109</v>
      </c>
      <c r="P51" s="189" t="s">
        <v>109</v>
      </c>
      <c r="Q51" s="189" t="s">
        <v>109</v>
      </c>
      <c r="R51" s="189" t="s">
        <v>109</v>
      </c>
      <c r="S51" s="189" t="s">
        <v>109</v>
      </c>
      <c r="T51" s="201" t="s">
        <v>109</v>
      </c>
      <c r="U51" s="201" t="s">
        <v>109</v>
      </c>
      <c r="V51" s="189" t="s">
        <v>109</v>
      </c>
      <c r="W51" s="189" t="s">
        <v>109</v>
      </c>
      <c r="X51" s="201" t="s">
        <v>109</v>
      </c>
      <c r="Y51" s="201" t="s">
        <v>109</v>
      </c>
      <c r="Z51" s="189" t="s">
        <v>109</v>
      </c>
      <c r="AA51" s="189" t="s">
        <v>109</v>
      </c>
      <c r="AB51" s="189" t="s">
        <v>109</v>
      </c>
      <c r="AC51" s="189" t="s">
        <v>109</v>
      </c>
      <c r="AD51" s="189" t="s">
        <v>109</v>
      </c>
      <c r="AE51" s="189" t="s">
        <v>109</v>
      </c>
      <c r="AF51" s="189" t="s">
        <v>109</v>
      </c>
      <c r="AG51" s="189" t="s">
        <v>109</v>
      </c>
      <c r="AH51" s="189" t="s">
        <v>109</v>
      </c>
      <c r="AI51" s="189" t="s">
        <v>109</v>
      </c>
      <c r="AJ51" s="189" t="s">
        <v>109</v>
      </c>
      <c r="AK51" s="189" t="s">
        <v>109</v>
      </c>
      <c r="AL51" s="189" t="s">
        <v>109</v>
      </c>
      <c r="AM51" s="189" t="s">
        <v>109</v>
      </c>
      <c r="AN51" s="189" t="s">
        <v>109</v>
      </c>
      <c r="AO51" s="189" t="s">
        <v>109</v>
      </c>
      <c r="AP51" s="189" t="s">
        <v>109</v>
      </c>
      <c r="AQ51" s="189" t="s">
        <v>109</v>
      </c>
      <c r="AR51" s="189" t="s">
        <v>109</v>
      </c>
      <c r="AS51" s="189" t="s">
        <v>109</v>
      </c>
      <c r="AT51" s="189" t="s">
        <v>109</v>
      </c>
      <c r="AU51" s="189" t="s">
        <v>109</v>
      </c>
      <c r="AV51" s="190">
        <v>13.149279999999999</v>
      </c>
      <c r="AW51" s="190">
        <v>16.199999999999999</v>
      </c>
      <c r="AX51" s="189" t="s">
        <v>109</v>
      </c>
      <c r="AY51" s="189" t="s">
        <v>109</v>
      </c>
    </row>
    <row r="52" s="1" customFormat="1" ht="58.5" customHeight="1">
      <c r="A52" s="63" t="s">
        <v>159</v>
      </c>
      <c r="B52" s="65" t="s">
        <v>181</v>
      </c>
      <c r="C52" s="65" t="s">
        <v>182</v>
      </c>
      <c r="D52" s="189" t="s">
        <v>109</v>
      </c>
      <c r="E52" s="189" t="s">
        <v>109</v>
      </c>
      <c r="F52" s="189" t="s">
        <v>109</v>
      </c>
      <c r="G52" s="189" t="s">
        <v>109</v>
      </c>
      <c r="H52" s="189" t="s">
        <v>109</v>
      </c>
      <c r="I52" s="189" t="s">
        <v>109</v>
      </c>
      <c r="J52" s="189" t="s">
        <v>109</v>
      </c>
      <c r="K52" s="189" t="s">
        <v>109</v>
      </c>
      <c r="L52" s="189" t="s">
        <v>109</v>
      </c>
      <c r="M52" s="189" t="s">
        <v>109</v>
      </c>
      <c r="N52" s="189" t="s">
        <v>109</v>
      </c>
      <c r="O52" s="189" t="s">
        <v>109</v>
      </c>
      <c r="P52" s="189" t="s">
        <v>109</v>
      </c>
      <c r="Q52" s="189" t="s">
        <v>109</v>
      </c>
      <c r="R52" s="189" t="s">
        <v>109</v>
      </c>
      <c r="S52" s="189" t="s">
        <v>109</v>
      </c>
      <c r="T52" s="201">
        <v>0.80000000000000004</v>
      </c>
      <c r="U52" s="201">
        <v>0.80000000000000004</v>
      </c>
      <c r="V52" s="189" t="s">
        <v>109</v>
      </c>
      <c r="W52" s="189" t="s">
        <v>109</v>
      </c>
      <c r="X52" s="201">
        <v>7</v>
      </c>
      <c r="Y52" s="201">
        <v>7</v>
      </c>
      <c r="Z52" s="189" t="s">
        <v>109</v>
      </c>
      <c r="AA52" s="189" t="s">
        <v>109</v>
      </c>
      <c r="AB52" s="189" t="s">
        <v>109</v>
      </c>
      <c r="AC52" s="189" t="s">
        <v>109</v>
      </c>
      <c r="AD52" s="189" t="s">
        <v>109</v>
      </c>
      <c r="AE52" s="189" t="s">
        <v>109</v>
      </c>
      <c r="AF52" s="189" t="s">
        <v>109</v>
      </c>
      <c r="AG52" s="189" t="s">
        <v>109</v>
      </c>
      <c r="AH52" s="189" t="s">
        <v>109</v>
      </c>
      <c r="AI52" s="189" t="s">
        <v>109</v>
      </c>
      <c r="AJ52" s="189" t="s">
        <v>109</v>
      </c>
      <c r="AK52" s="189" t="s">
        <v>109</v>
      </c>
      <c r="AL52" s="189" t="s">
        <v>109</v>
      </c>
      <c r="AM52" s="189" t="s">
        <v>109</v>
      </c>
      <c r="AN52" s="189" t="s">
        <v>109</v>
      </c>
      <c r="AO52" s="189" t="s">
        <v>109</v>
      </c>
      <c r="AP52" s="189" t="s">
        <v>109</v>
      </c>
      <c r="AQ52" s="189" t="s">
        <v>109</v>
      </c>
      <c r="AR52" s="189" t="s">
        <v>109</v>
      </c>
      <c r="AS52" s="189" t="s">
        <v>109</v>
      </c>
      <c r="AT52" s="189" t="s">
        <v>109</v>
      </c>
      <c r="AU52" s="189" t="s">
        <v>109</v>
      </c>
      <c r="AV52" s="190">
        <v>5.2760900000000008</v>
      </c>
      <c r="AW52" s="190">
        <v>3.5605849799999998</v>
      </c>
      <c r="AX52" s="189" t="s">
        <v>109</v>
      </c>
      <c r="AY52" s="189" t="s">
        <v>109</v>
      </c>
    </row>
    <row r="53" s="202" customFormat="1" ht="159" hidden="1" customHeight="1">
      <c r="A53" s="203" t="s">
        <v>159</v>
      </c>
      <c r="B53" s="204" t="e">
        <f>'[1]2'!B59</f>
        <v>#REF!</v>
      </c>
      <c r="C53" s="204" t="e">
        <f>'[1]2'!C59</f>
        <v>#REF!</v>
      </c>
      <c r="D53" s="205"/>
      <c r="E53" s="205"/>
      <c r="F53" s="205"/>
      <c r="G53" s="205"/>
      <c r="H53" s="205"/>
      <c r="I53" s="205"/>
      <c r="J53" s="205"/>
      <c r="K53" s="205"/>
      <c r="L53" s="205"/>
      <c r="M53" s="205"/>
      <c r="N53" s="205"/>
      <c r="O53" s="205"/>
      <c r="P53" s="205"/>
      <c r="Q53" s="205"/>
      <c r="R53" s="205"/>
      <c r="S53" s="205"/>
      <c r="T53" s="205"/>
      <c r="U53" s="205"/>
      <c r="V53" s="205"/>
      <c r="W53" s="205"/>
      <c r="X53" s="205"/>
      <c r="Y53" s="205"/>
      <c r="Z53" s="205"/>
      <c r="AA53" s="205"/>
      <c r="AB53" s="205"/>
      <c r="AC53" s="205"/>
      <c r="AD53" s="205"/>
      <c r="AE53" s="205"/>
      <c r="AF53" s="205"/>
      <c r="AG53" s="205"/>
      <c r="AH53" s="205"/>
      <c r="AI53" s="205"/>
      <c r="AJ53" s="205"/>
      <c r="AK53" s="205"/>
      <c r="AL53" s="205"/>
      <c r="AM53" s="205"/>
      <c r="AN53" s="205" t="s">
        <v>109</v>
      </c>
      <c r="AO53" s="205" t="s">
        <v>109</v>
      </c>
      <c r="AP53" s="205" t="s">
        <v>109</v>
      </c>
      <c r="AQ53" s="205" t="s">
        <v>109</v>
      </c>
      <c r="AR53" s="205" t="s">
        <v>109</v>
      </c>
      <c r="AS53" s="205" t="s">
        <v>109</v>
      </c>
      <c r="AT53" s="205" t="s">
        <v>109</v>
      </c>
      <c r="AU53" s="205" t="s">
        <v>109</v>
      </c>
      <c r="AV53" s="205" t="s">
        <v>109</v>
      </c>
      <c r="AW53" s="206"/>
      <c r="AX53" s="205" t="s">
        <v>109</v>
      </c>
      <c r="AY53" s="205" t="s">
        <v>109</v>
      </c>
    </row>
    <row r="54" s="202" customFormat="1" ht="137.25" hidden="1" customHeight="1">
      <c r="A54" s="203" t="s">
        <v>159</v>
      </c>
      <c r="B54" s="204" t="e">
        <f>'[1]2'!B60</f>
        <v>#REF!</v>
      </c>
      <c r="C54" s="204" t="e">
        <f>'[1]2'!C60</f>
        <v>#REF!</v>
      </c>
      <c r="D54" s="205" t="s">
        <v>109</v>
      </c>
      <c r="E54" s="205" t="s">
        <v>109</v>
      </c>
      <c r="F54" s="205" t="s">
        <v>109</v>
      </c>
      <c r="G54" s="205" t="s">
        <v>109</v>
      </c>
      <c r="H54" s="205" t="s">
        <v>109</v>
      </c>
      <c r="I54" s="205" t="s">
        <v>109</v>
      </c>
      <c r="J54" s="205" t="s">
        <v>109</v>
      </c>
      <c r="K54" s="205" t="s">
        <v>109</v>
      </c>
      <c r="L54" s="205" t="s">
        <v>109</v>
      </c>
      <c r="M54" s="205" t="s">
        <v>109</v>
      </c>
      <c r="N54" s="205" t="s">
        <v>109</v>
      </c>
      <c r="O54" s="205" t="s">
        <v>109</v>
      </c>
      <c r="P54" s="205" t="s">
        <v>109</v>
      </c>
      <c r="Q54" s="205" t="s">
        <v>109</v>
      </c>
      <c r="R54" s="205" t="s">
        <v>109</v>
      </c>
      <c r="S54" s="205" t="s">
        <v>109</v>
      </c>
      <c r="T54" s="205" t="s">
        <v>109</v>
      </c>
      <c r="U54" s="205" t="s">
        <v>109</v>
      </c>
      <c r="V54" s="205" t="s">
        <v>109</v>
      </c>
      <c r="W54" s="205" t="s">
        <v>109</v>
      </c>
      <c r="X54" s="205" t="s">
        <v>109</v>
      </c>
      <c r="Y54" s="205" t="s">
        <v>109</v>
      </c>
      <c r="Z54" s="205" t="s">
        <v>109</v>
      </c>
      <c r="AA54" s="205" t="s">
        <v>109</v>
      </c>
      <c r="AB54" s="205" t="s">
        <v>109</v>
      </c>
      <c r="AC54" s="205" t="s">
        <v>109</v>
      </c>
      <c r="AD54" s="205" t="s">
        <v>109</v>
      </c>
      <c r="AE54" s="205" t="s">
        <v>109</v>
      </c>
      <c r="AF54" s="205" t="s">
        <v>109</v>
      </c>
      <c r="AG54" s="205" t="s">
        <v>109</v>
      </c>
      <c r="AH54" s="205" t="s">
        <v>109</v>
      </c>
      <c r="AI54" s="205" t="s">
        <v>109</v>
      </c>
      <c r="AJ54" s="205" t="s">
        <v>109</v>
      </c>
      <c r="AK54" s="205" t="s">
        <v>109</v>
      </c>
      <c r="AL54" s="205" t="s">
        <v>109</v>
      </c>
      <c r="AM54" s="205" t="s">
        <v>109</v>
      </c>
      <c r="AN54" s="205" t="s">
        <v>109</v>
      </c>
      <c r="AO54" s="205" t="s">
        <v>109</v>
      </c>
      <c r="AP54" s="205" t="s">
        <v>109</v>
      </c>
      <c r="AQ54" s="205" t="s">
        <v>109</v>
      </c>
      <c r="AR54" s="205" t="s">
        <v>109</v>
      </c>
      <c r="AS54" s="205" t="s">
        <v>109</v>
      </c>
      <c r="AT54" s="205" t="s">
        <v>109</v>
      </c>
      <c r="AU54" s="205" t="s">
        <v>109</v>
      </c>
      <c r="AV54" s="205" t="s">
        <v>109</v>
      </c>
      <c r="AW54" s="206"/>
      <c r="AX54" s="205" t="s">
        <v>109</v>
      </c>
      <c r="AY54" s="205" t="s">
        <v>109</v>
      </c>
    </row>
    <row r="55">
      <c r="AW55" s="207"/>
    </row>
  </sheetData>
  <mergeCells count="45">
    <mergeCell ref="AR17:AS17"/>
    <mergeCell ref="AT17:AU17"/>
    <mergeCell ref="AV17:AW17"/>
    <mergeCell ref="AX17:AY17"/>
    <mergeCell ref="AH17:AI17"/>
    <mergeCell ref="AJ17:AK17"/>
    <mergeCell ref="AL17:AM17"/>
    <mergeCell ref="AN17:AO17"/>
    <mergeCell ref="AP17:AQ17"/>
    <mergeCell ref="X17:Y17"/>
    <mergeCell ref="Z17:AA17"/>
    <mergeCell ref="AB17:AC17"/>
    <mergeCell ref="AD17:AE17"/>
    <mergeCell ref="AF17:AG17"/>
    <mergeCell ref="N17:O17"/>
    <mergeCell ref="P17:Q17"/>
    <mergeCell ref="R17:S17"/>
    <mergeCell ref="T17:U17"/>
    <mergeCell ref="V17:W17"/>
    <mergeCell ref="A15:A18"/>
    <mergeCell ref="B15:B18"/>
    <mergeCell ref="C15:C18"/>
    <mergeCell ref="D15:AY15"/>
    <mergeCell ref="D16:S16"/>
    <mergeCell ref="T16:AC16"/>
    <mergeCell ref="AD16:AI16"/>
    <mergeCell ref="AJ16:AM16"/>
    <mergeCell ref="AN16:AS16"/>
    <mergeCell ref="AT16:AW16"/>
    <mergeCell ref="AX16:AY16"/>
    <mergeCell ref="D17:E17"/>
    <mergeCell ref="F17:G17"/>
    <mergeCell ref="H17:I17"/>
    <mergeCell ref="J17:K17"/>
    <mergeCell ref="L17:M17"/>
    <mergeCell ref="A8:AY8"/>
    <mergeCell ref="A10:AY10"/>
    <mergeCell ref="A12:AY12"/>
    <mergeCell ref="A13:AY13"/>
    <mergeCell ref="A14:AS14"/>
    <mergeCell ref="K2:L2"/>
    <mergeCell ref="M2:N2"/>
    <mergeCell ref="A4:AY4"/>
    <mergeCell ref="A5:AY5"/>
    <mergeCell ref="A7:AY7"/>
  </mergeCells>
  <pageMargins left="0.69999999999999996" right="0.69999999999999996" top="0.75" bottom="0.75" header="0.29999999999999999" footer="0.29999999999999999"/>
  <pageSetup paperSize="9" orientation="portrait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4"/>
  <sheetViews>
    <sheetView zoomScale="66" workbookViewId="0">
      <pane xSplit="3" ySplit="4" topLeftCell="N8" activePane="bottomRight" state="frozen"/>
      <selection activeCell="Y54" sqref="Y54"/>
      <selection pane="topRight"/>
      <selection pane="bottomLeft"/>
      <selection pane="bottomRight" activeCell="A13" sqref="A13:AY13"/>
    </sheetView>
  </sheetViews>
  <sheetFormatPr defaultRowHeight="15.75" customHeight="1"/>
  <cols>
    <col customWidth="1" min="1" max="1" style="1" width="9"/>
    <col customWidth="1" min="2" max="2" style="1" width="55"/>
    <col customWidth="1" min="3" max="3" style="1" width="20.5"/>
    <col customWidth="1" min="4" max="48" style="1" width="9"/>
    <col bestFit="1" customWidth="1" min="49" max="49" style="1" width="12.5"/>
    <col customWidth="1" min="50" max="257" style="1" width="9"/>
  </cols>
  <sheetData>
    <row r="1">
      <c r="A1" s="159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159"/>
      <c r="AX1" s="159"/>
      <c r="AY1" s="114" t="s">
        <v>310</v>
      </c>
    </row>
    <row r="2">
      <c r="A2" s="159"/>
      <c r="B2" s="159"/>
      <c r="C2" s="159"/>
      <c r="D2" s="159"/>
      <c r="E2" s="159"/>
      <c r="F2" s="159"/>
      <c r="G2" s="159"/>
      <c r="H2" s="159"/>
      <c r="I2" s="159"/>
      <c r="J2" s="160"/>
      <c r="K2" s="938"/>
      <c r="L2" s="938"/>
      <c r="M2" s="938"/>
      <c r="N2" s="938"/>
      <c r="O2" s="160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14" t="s">
        <v>1</v>
      </c>
    </row>
    <row r="3">
      <c r="A3" s="159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59"/>
      <c r="AH3" s="159"/>
      <c r="AI3" s="159"/>
      <c r="AJ3" s="159"/>
      <c r="AK3" s="159"/>
      <c r="AL3" s="159"/>
      <c r="AM3" s="159"/>
      <c r="AN3" s="159"/>
      <c r="AO3" s="159"/>
      <c r="AP3" s="159"/>
      <c r="AQ3" s="159"/>
      <c r="AR3" s="159"/>
      <c r="AS3" s="159"/>
      <c r="AT3" s="159"/>
      <c r="AU3" s="159"/>
      <c r="AV3" s="159"/>
      <c r="AW3" s="161" t="s">
        <v>406</v>
      </c>
      <c r="AX3" s="159"/>
      <c r="AY3" s="114" t="s">
        <v>313</v>
      </c>
      <c r="AZ3" s="1" t="s">
        <v>314</v>
      </c>
    </row>
    <row r="4" ht="18.75">
      <c r="A4" s="939" t="s">
        <v>315</v>
      </c>
      <c r="B4" s="939"/>
      <c r="C4" s="939"/>
      <c r="D4" s="939"/>
      <c r="E4" s="939"/>
      <c r="F4" s="939"/>
      <c r="G4" s="939"/>
      <c r="H4" s="939"/>
      <c r="I4" s="939"/>
      <c r="J4" s="939"/>
      <c r="K4" s="939"/>
      <c r="L4" s="939"/>
      <c r="M4" s="939"/>
      <c r="N4" s="939"/>
      <c r="O4" s="939"/>
      <c r="P4" s="939"/>
      <c r="Q4" s="939"/>
      <c r="R4" s="939"/>
      <c r="S4" s="939"/>
      <c r="T4" s="939"/>
      <c r="U4" s="939"/>
      <c r="V4" s="939"/>
      <c r="W4" s="939"/>
      <c r="X4" s="939"/>
      <c r="Y4" s="939"/>
      <c r="Z4" s="939"/>
      <c r="AA4" s="939"/>
      <c r="AB4" s="939"/>
      <c r="AC4" s="939"/>
      <c r="AD4" s="939"/>
      <c r="AE4" s="939"/>
      <c r="AF4" s="939"/>
      <c r="AG4" s="939"/>
      <c r="AH4" s="939"/>
      <c r="AI4" s="939"/>
      <c r="AJ4" s="939"/>
      <c r="AK4" s="939"/>
      <c r="AL4" s="939"/>
      <c r="AM4" s="939"/>
      <c r="AN4" s="939"/>
      <c r="AO4" s="939"/>
      <c r="AP4" s="939"/>
      <c r="AQ4" s="939"/>
      <c r="AR4" s="939"/>
      <c r="AS4" s="939"/>
      <c r="AT4" s="939"/>
      <c r="AU4" s="939"/>
      <c r="AV4" s="939"/>
      <c r="AW4" s="939"/>
      <c r="AX4" s="939"/>
      <c r="AY4" s="939"/>
    </row>
    <row r="5" ht="18.75">
      <c r="A5" s="940" t="s">
        <v>413</v>
      </c>
      <c r="B5" s="940"/>
      <c r="C5" s="940"/>
      <c r="D5" s="940"/>
      <c r="E5" s="940"/>
      <c r="F5" s="940"/>
      <c r="G5" s="940"/>
      <c r="H5" s="940"/>
      <c r="I5" s="940"/>
      <c r="J5" s="940"/>
      <c r="K5" s="940"/>
      <c r="L5" s="940"/>
      <c r="M5" s="940"/>
      <c r="N5" s="940"/>
      <c r="O5" s="940"/>
      <c r="P5" s="940"/>
      <c r="Q5" s="940"/>
      <c r="R5" s="940"/>
      <c r="S5" s="940"/>
      <c r="T5" s="940"/>
      <c r="U5" s="940"/>
      <c r="V5" s="940"/>
      <c r="W5" s="940"/>
      <c r="X5" s="940"/>
      <c r="Y5" s="940"/>
      <c r="Z5" s="940"/>
      <c r="AA5" s="940"/>
      <c r="AB5" s="940"/>
      <c r="AC5" s="940"/>
      <c r="AD5" s="940"/>
      <c r="AE5" s="940"/>
      <c r="AF5" s="940"/>
      <c r="AG5" s="940"/>
      <c r="AH5" s="940"/>
      <c r="AI5" s="940"/>
      <c r="AJ5" s="940"/>
      <c r="AK5" s="940"/>
      <c r="AL5" s="940"/>
      <c r="AM5" s="940"/>
      <c r="AN5" s="940"/>
      <c r="AO5" s="940"/>
      <c r="AP5" s="940"/>
      <c r="AQ5" s="940"/>
      <c r="AR5" s="940"/>
      <c r="AS5" s="940"/>
      <c r="AT5" s="940"/>
      <c r="AU5" s="940"/>
      <c r="AV5" s="940"/>
      <c r="AW5" s="940"/>
      <c r="AX5" s="940"/>
      <c r="AY5" s="940"/>
    </row>
    <row r="6">
      <c r="A6" s="159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59"/>
      <c r="AH6" s="159"/>
      <c r="AI6" s="159"/>
      <c r="AJ6" s="159"/>
      <c r="AK6" s="159"/>
      <c r="AL6" s="159"/>
      <c r="AM6" s="159"/>
      <c r="AN6" s="159"/>
      <c r="AO6" s="159"/>
      <c r="AP6" s="159"/>
      <c r="AQ6" s="159"/>
      <c r="AR6" s="159"/>
      <c r="AS6" s="159"/>
      <c r="AT6" s="159"/>
      <c r="AU6" s="159"/>
      <c r="AV6" s="159"/>
      <c r="AW6" s="159"/>
      <c r="AX6" s="159"/>
      <c r="AY6" s="159"/>
    </row>
    <row r="7" ht="18.75">
      <c r="A7" s="902" t="str">
        <f>'Приложение 3-2021'!A7:AY7</f>
        <v xml:space="preserve">Инвестиционная программа   Общества с ограниченной ответственностью «Новосибирская городская сетевая компания» на 2021 - 2025гг.</v>
      </c>
      <c r="B7" s="902"/>
      <c r="C7" s="902"/>
      <c r="D7" s="902"/>
      <c r="E7" s="902"/>
      <c r="F7" s="902"/>
      <c r="G7" s="902"/>
      <c r="H7" s="902"/>
      <c r="I7" s="902"/>
      <c r="J7" s="902"/>
      <c r="K7" s="902"/>
      <c r="L7" s="902"/>
      <c r="M7" s="902"/>
      <c r="N7" s="902"/>
      <c r="O7" s="902"/>
      <c r="P7" s="902"/>
      <c r="Q7" s="902"/>
      <c r="R7" s="902"/>
      <c r="S7" s="902"/>
      <c r="T7" s="902"/>
      <c r="U7" s="902"/>
      <c r="V7" s="902"/>
      <c r="W7" s="902"/>
      <c r="X7" s="902"/>
      <c r="Y7" s="902"/>
      <c r="Z7" s="902"/>
      <c r="AA7" s="902"/>
      <c r="AB7" s="902"/>
      <c r="AC7" s="902"/>
      <c r="AD7" s="902"/>
      <c r="AE7" s="902"/>
      <c r="AF7" s="902"/>
      <c r="AG7" s="902"/>
      <c r="AH7" s="902"/>
      <c r="AI7" s="902"/>
      <c r="AJ7" s="902"/>
      <c r="AK7" s="902"/>
      <c r="AL7" s="902"/>
      <c r="AM7" s="902"/>
      <c r="AN7" s="902"/>
      <c r="AO7" s="902"/>
      <c r="AP7" s="902"/>
      <c r="AQ7" s="902"/>
      <c r="AR7" s="902"/>
      <c r="AS7" s="902"/>
      <c r="AT7" s="902"/>
      <c r="AU7" s="902"/>
      <c r="AV7" s="902"/>
      <c r="AW7" s="902"/>
      <c r="AX7" s="902"/>
      <c r="AY7" s="902"/>
    </row>
    <row r="8">
      <c r="A8" s="903" t="s">
        <v>4</v>
      </c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3"/>
      <c r="O8" s="903"/>
      <c r="P8" s="903"/>
      <c r="Q8" s="903"/>
      <c r="R8" s="903"/>
      <c r="S8" s="903"/>
      <c r="T8" s="903"/>
      <c r="U8" s="903"/>
      <c r="V8" s="903"/>
      <c r="W8" s="903"/>
      <c r="X8" s="903"/>
      <c r="Y8" s="903"/>
      <c r="Z8" s="903"/>
      <c r="AA8" s="903"/>
      <c r="AB8" s="903"/>
      <c r="AC8" s="903"/>
      <c r="AD8" s="903"/>
      <c r="AE8" s="903"/>
      <c r="AF8" s="903"/>
      <c r="AG8" s="903"/>
      <c r="AH8" s="903"/>
      <c r="AI8" s="903"/>
      <c r="AJ8" s="903"/>
      <c r="AK8" s="903"/>
      <c r="AL8" s="903"/>
      <c r="AM8" s="903"/>
      <c r="AN8" s="903"/>
      <c r="AO8" s="903"/>
      <c r="AP8" s="903"/>
      <c r="AQ8" s="903"/>
      <c r="AR8" s="903"/>
      <c r="AS8" s="903"/>
      <c r="AT8" s="903"/>
      <c r="AU8" s="903"/>
      <c r="AV8" s="903"/>
      <c r="AW8" s="903"/>
      <c r="AX8" s="903"/>
      <c r="AY8" s="903"/>
    </row>
    <row r="9">
      <c r="A9" s="159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159"/>
      <c r="AQ9" s="159"/>
      <c r="AR9" s="159"/>
      <c r="AS9" s="159"/>
      <c r="AT9" s="159"/>
      <c r="AU9" s="159"/>
      <c r="AV9" s="159"/>
      <c r="AW9" s="159"/>
      <c r="AX9" s="159"/>
      <c r="AY9" s="159"/>
    </row>
    <row r="10" ht="18.75">
      <c r="A10" s="902" t="s">
        <v>318</v>
      </c>
      <c r="B10" s="902"/>
      <c r="C10" s="902"/>
      <c r="D10" s="902"/>
      <c r="E10" s="902"/>
      <c r="F10" s="902"/>
      <c r="G10" s="902"/>
      <c r="H10" s="902"/>
      <c r="I10" s="902"/>
      <c r="J10" s="902"/>
      <c r="K10" s="902"/>
      <c r="L10" s="902"/>
      <c r="M10" s="902"/>
      <c r="N10" s="902"/>
      <c r="O10" s="902"/>
      <c r="P10" s="902"/>
      <c r="Q10" s="902"/>
      <c r="R10" s="902"/>
      <c r="S10" s="902"/>
      <c r="T10" s="902"/>
      <c r="U10" s="902"/>
      <c r="V10" s="902"/>
      <c r="W10" s="902"/>
      <c r="X10" s="902"/>
      <c r="Y10" s="902"/>
      <c r="Z10" s="902"/>
      <c r="AA10" s="902"/>
      <c r="AB10" s="902"/>
      <c r="AC10" s="902"/>
      <c r="AD10" s="902"/>
      <c r="AE10" s="902"/>
      <c r="AF10" s="902"/>
      <c r="AG10" s="902"/>
      <c r="AH10" s="902"/>
      <c r="AI10" s="902"/>
      <c r="AJ10" s="902"/>
      <c r="AK10" s="902"/>
      <c r="AL10" s="902"/>
      <c r="AM10" s="902"/>
      <c r="AN10" s="902"/>
      <c r="AO10" s="902"/>
      <c r="AP10" s="902"/>
      <c r="AQ10" s="902"/>
      <c r="AR10" s="902"/>
      <c r="AS10" s="902"/>
      <c r="AT10" s="902"/>
      <c r="AU10" s="902"/>
      <c r="AV10" s="902"/>
      <c r="AW10" s="902"/>
      <c r="AX10" s="902"/>
      <c r="AY10" s="902"/>
    </row>
    <row r="11" ht="18.7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159"/>
      <c r="AU11" s="159"/>
      <c r="AV11" s="159"/>
      <c r="AW11" s="159"/>
      <c r="AX11" s="159"/>
      <c r="AY11" s="159"/>
    </row>
    <row r="12" ht="18.75">
      <c r="A12" s="905" t="str">
        <f>'Приложение 1'!A11:AH11</f>
        <v xml:space="preserve">Утвержденные плановые значения показателей приведены в соответствии с  Приказом Министерства жилищно-коммунального хозяйства и энергетики Новосибирской области от 20.10.2023 года № 170-НПА</v>
      </c>
      <c r="B12" s="905"/>
      <c r="C12" s="905"/>
      <c r="D12" s="905"/>
      <c r="E12" s="905"/>
      <c r="F12" s="905"/>
      <c r="G12" s="905"/>
      <c r="H12" s="905"/>
      <c r="I12" s="905"/>
      <c r="J12" s="905"/>
      <c r="K12" s="905"/>
      <c r="L12" s="905"/>
      <c r="M12" s="905"/>
      <c r="N12" s="905"/>
      <c r="O12" s="905"/>
      <c r="P12" s="905"/>
      <c r="Q12" s="905"/>
      <c r="R12" s="905"/>
      <c r="S12" s="905"/>
      <c r="T12" s="905"/>
      <c r="U12" s="905"/>
      <c r="V12" s="905"/>
      <c r="W12" s="905"/>
      <c r="X12" s="905"/>
      <c r="Y12" s="905"/>
      <c r="Z12" s="905"/>
      <c r="AA12" s="905"/>
      <c r="AB12" s="905"/>
      <c r="AC12" s="905"/>
      <c r="AD12" s="905"/>
      <c r="AE12" s="905"/>
      <c r="AF12" s="905"/>
      <c r="AG12" s="905"/>
      <c r="AH12" s="905"/>
      <c r="AI12" s="905"/>
      <c r="AJ12" s="905"/>
      <c r="AK12" s="905"/>
      <c r="AL12" s="905"/>
      <c r="AM12" s="905"/>
      <c r="AN12" s="905"/>
      <c r="AO12" s="905"/>
      <c r="AP12" s="905"/>
      <c r="AQ12" s="905"/>
      <c r="AR12" s="905"/>
      <c r="AS12" s="905"/>
      <c r="AT12" s="905"/>
      <c r="AU12" s="905"/>
      <c r="AV12" s="905"/>
      <c r="AW12" s="905"/>
      <c r="AX12" s="905"/>
      <c r="AY12" s="905"/>
    </row>
    <row r="13">
      <c r="A13" s="904" t="s">
        <v>320</v>
      </c>
      <c r="B13" s="904"/>
      <c r="C13" s="904"/>
      <c r="D13" s="904"/>
      <c r="E13" s="904"/>
      <c r="F13" s="904"/>
      <c r="G13" s="904"/>
      <c r="H13" s="904"/>
      <c r="I13" s="904"/>
      <c r="J13" s="904"/>
      <c r="K13" s="904"/>
      <c r="L13" s="904"/>
      <c r="M13" s="904"/>
      <c r="N13" s="904"/>
      <c r="O13" s="904"/>
      <c r="P13" s="904"/>
      <c r="Q13" s="904"/>
      <c r="R13" s="904"/>
      <c r="S13" s="904"/>
      <c r="T13" s="904"/>
      <c r="U13" s="904"/>
      <c r="V13" s="904"/>
      <c r="W13" s="904"/>
      <c r="X13" s="904"/>
      <c r="Y13" s="904"/>
      <c r="Z13" s="904"/>
      <c r="AA13" s="904"/>
      <c r="AB13" s="904"/>
      <c r="AC13" s="904"/>
      <c r="AD13" s="904"/>
      <c r="AE13" s="904"/>
      <c r="AF13" s="904"/>
      <c r="AG13" s="904"/>
      <c r="AH13" s="904"/>
      <c r="AI13" s="904"/>
      <c r="AJ13" s="904"/>
      <c r="AK13" s="904"/>
      <c r="AL13" s="904"/>
      <c r="AM13" s="904"/>
      <c r="AN13" s="904"/>
      <c r="AO13" s="904"/>
      <c r="AP13" s="904"/>
      <c r="AQ13" s="904"/>
      <c r="AR13" s="904"/>
      <c r="AS13" s="904"/>
      <c r="AT13" s="904"/>
      <c r="AU13" s="904"/>
      <c r="AV13" s="904"/>
      <c r="AW13" s="904"/>
      <c r="AX13" s="904"/>
      <c r="AY13" s="904"/>
    </row>
    <row r="14" ht="18.75">
      <c r="A14" s="905"/>
      <c r="B14" s="905"/>
      <c r="C14" s="905"/>
      <c r="D14" s="905"/>
      <c r="E14" s="905"/>
      <c r="F14" s="905"/>
      <c r="G14" s="905"/>
      <c r="H14" s="905"/>
      <c r="I14" s="905"/>
      <c r="J14" s="905"/>
      <c r="K14" s="905"/>
      <c r="L14" s="905"/>
      <c r="M14" s="905"/>
      <c r="N14" s="905"/>
      <c r="O14" s="905"/>
      <c r="P14" s="905"/>
      <c r="Q14" s="905"/>
      <c r="R14" s="905"/>
      <c r="S14" s="905"/>
      <c r="T14" s="905"/>
      <c r="U14" s="905"/>
      <c r="V14" s="905"/>
      <c r="W14" s="905"/>
      <c r="X14" s="905"/>
      <c r="Y14" s="905"/>
      <c r="Z14" s="905"/>
      <c r="AA14" s="905"/>
      <c r="AB14" s="905"/>
      <c r="AC14" s="905"/>
      <c r="AD14" s="905"/>
      <c r="AE14" s="905"/>
      <c r="AF14" s="905"/>
      <c r="AG14" s="905"/>
      <c r="AH14" s="905"/>
      <c r="AI14" s="905"/>
      <c r="AJ14" s="905"/>
      <c r="AK14" s="905"/>
      <c r="AL14" s="905"/>
      <c r="AM14" s="905"/>
      <c r="AN14" s="905"/>
      <c r="AO14" s="905"/>
      <c r="AP14" s="905"/>
      <c r="AQ14" s="905"/>
      <c r="AR14" s="905"/>
      <c r="AS14" s="905"/>
      <c r="AT14" s="13"/>
      <c r="AU14" s="13"/>
      <c r="AV14" s="13"/>
      <c r="AW14" s="13"/>
      <c r="AX14" s="13"/>
      <c r="AY14" s="13"/>
    </row>
    <row r="15">
      <c r="A15" s="941" t="s">
        <v>6</v>
      </c>
      <c r="B15" s="941" t="s">
        <v>7</v>
      </c>
      <c r="C15" s="941" t="s">
        <v>321</v>
      </c>
      <c r="D15" s="941" t="s">
        <v>322</v>
      </c>
      <c r="E15" s="941"/>
      <c r="F15" s="941"/>
      <c r="G15" s="941"/>
      <c r="H15" s="941"/>
      <c r="I15" s="941"/>
      <c r="J15" s="941"/>
      <c r="K15" s="941"/>
      <c r="L15" s="941"/>
      <c r="M15" s="941"/>
      <c r="N15" s="941"/>
      <c r="O15" s="941"/>
      <c r="P15" s="941"/>
      <c r="Q15" s="941"/>
      <c r="R15" s="941"/>
      <c r="S15" s="941"/>
      <c r="T15" s="941"/>
      <c r="U15" s="941"/>
      <c r="V15" s="941"/>
      <c r="W15" s="941"/>
      <c r="X15" s="941"/>
      <c r="Y15" s="941"/>
      <c r="Z15" s="941"/>
      <c r="AA15" s="941"/>
      <c r="AB15" s="941"/>
      <c r="AC15" s="941"/>
      <c r="AD15" s="941"/>
      <c r="AE15" s="941"/>
      <c r="AF15" s="941"/>
      <c r="AG15" s="941"/>
      <c r="AH15" s="941"/>
      <c r="AI15" s="941"/>
      <c r="AJ15" s="941"/>
      <c r="AK15" s="941"/>
      <c r="AL15" s="941"/>
      <c r="AM15" s="941"/>
      <c r="AN15" s="941"/>
      <c r="AO15" s="941"/>
      <c r="AP15" s="941"/>
      <c r="AQ15" s="941"/>
      <c r="AR15" s="941"/>
      <c r="AS15" s="941"/>
      <c r="AT15" s="941"/>
      <c r="AU15" s="941"/>
      <c r="AV15" s="941"/>
      <c r="AW15" s="941"/>
      <c r="AX15" s="941"/>
      <c r="AY15" s="941"/>
    </row>
    <row r="16">
      <c r="A16" s="941"/>
      <c r="B16" s="941"/>
      <c r="C16" s="941"/>
      <c r="D16" s="941" t="s">
        <v>323</v>
      </c>
      <c r="E16" s="941"/>
      <c r="F16" s="941"/>
      <c r="G16" s="941"/>
      <c r="H16" s="941"/>
      <c r="I16" s="941"/>
      <c r="J16" s="941"/>
      <c r="K16" s="941"/>
      <c r="L16" s="941"/>
      <c r="M16" s="941"/>
      <c r="N16" s="941"/>
      <c r="O16" s="941"/>
      <c r="P16" s="941"/>
      <c r="Q16" s="941"/>
      <c r="R16" s="941"/>
      <c r="S16" s="941"/>
      <c r="T16" s="941" t="s">
        <v>324</v>
      </c>
      <c r="U16" s="941"/>
      <c r="V16" s="941"/>
      <c r="W16" s="941"/>
      <c r="X16" s="941"/>
      <c r="Y16" s="941"/>
      <c r="Z16" s="941"/>
      <c r="AA16" s="941"/>
      <c r="AB16" s="941"/>
      <c r="AC16" s="941"/>
      <c r="AD16" s="941" t="s">
        <v>325</v>
      </c>
      <c r="AE16" s="941"/>
      <c r="AF16" s="941"/>
      <c r="AG16" s="941"/>
      <c r="AH16" s="941"/>
      <c r="AI16" s="941"/>
      <c r="AJ16" s="941" t="s">
        <v>326</v>
      </c>
      <c r="AK16" s="941"/>
      <c r="AL16" s="941"/>
      <c r="AM16" s="941"/>
      <c r="AN16" s="941" t="s">
        <v>327</v>
      </c>
      <c r="AO16" s="941"/>
      <c r="AP16" s="941"/>
      <c r="AQ16" s="941"/>
      <c r="AR16" s="941"/>
      <c r="AS16" s="941"/>
      <c r="AT16" s="941" t="s">
        <v>328</v>
      </c>
      <c r="AU16" s="941"/>
      <c r="AV16" s="941"/>
      <c r="AW16" s="941"/>
      <c r="AX16" s="941" t="s">
        <v>329</v>
      </c>
      <c r="AY16" s="941"/>
    </row>
    <row r="17" ht="351" customHeight="1">
      <c r="A17" s="941"/>
      <c r="B17" s="941"/>
      <c r="C17" s="941"/>
      <c r="D17" s="942" t="s">
        <v>330</v>
      </c>
      <c r="E17" s="943"/>
      <c r="F17" s="942" t="s">
        <v>331</v>
      </c>
      <c r="G17" s="943"/>
      <c r="H17" s="942" t="s">
        <v>332</v>
      </c>
      <c r="I17" s="943"/>
      <c r="J17" s="942" t="s">
        <v>333</v>
      </c>
      <c r="K17" s="943"/>
      <c r="L17" s="942" t="s">
        <v>334</v>
      </c>
      <c r="M17" s="943"/>
      <c r="N17" s="942" t="s">
        <v>335</v>
      </c>
      <c r="O17" s="943"/>
      <c r="P17" s="942" t="s">
        <v>336</v>
      </c>
      <c r="Q17" s="943"/>
      <c r="R17" s="942" t="s">
        <v>337</v>
      </c>
      <c r="S17" s="943"/>
      <c r="T17" s="942" t="s">
        <v>338</v>
      </c>
      <c r="U17" s="943"/>
      <c r="V17" s="942" t="s">
        <v>339</v>
      </c>
      <c r="W17" s="943"/>
      <c r="X17" s="942" t="s">
        <v>340</v>
      </c>
      <c r="Y17" s="943"/>
      <c r="Z17" s="942" t="s">
        <v>341</v>
      </c>
      <c r="AA17" s="943"/>
      <c r="AB17" s="942" t="s">
        <v>342</v>
      </c>
      <c r="AC17" s="943"/>
      <c r="AD17" s="942" t="s">
        <v>343</v>
      </c>
      <c r="AE17" s="943"/>
      <c r="AF17" s="942" t="s">
        <v>344</v>
      </c>
      <c r="AG17" s="943"/>
      <c r="AH17" s="942" t="s">
        <v>345</v>
      </c>
      <c r="AI17" s="943"/>
      <c r="AJ17" s="942" t="s">
        <v>346</v>
      </c>
      <c r="AK17" s="943"/>
      <c r="AL17" s="942" t="s">
        <v>347</v>
      </c>
      <c r="AM17" s="943"/>
      <c r="AN17" s="942" t="s">
        <v>348</v>
      </c>
      <c r="AO17" s="943"/>
      <c r="AP17" s="942" t="s">
        <v>349</v>
      </c>
      <c r="AQ17" s="943"/>
      <c r="AR17" s="942" t="s">
        <v>350</v>
      </c>
      <c r="AS17" s="943"/>
      <c r="AT17" s="942" t="s">
        <v>351</v>
      </c>
      <c r="AU17" s="943"/>
      <c r="AV17" s="942" t="s">
        <v>352</v>
      </c>
      <c r="AW17" s="943"/>
      <c r="AX17" s="942" t="s">
        <v>408</v>
      </c>
      <c r="AY17" s="943"/>
    </row>
    <row r="18" ht="69">
      <c r="A18" s="941"/>
      <c r="B18" s="941"/>
      <c r="C18" s="941"/>
      <c r="D18" s="165" t="s">
        <v>43</v>
      </c>
      <c r="E18" s="165" t="s">
        <v>250</v>
      </c>
      <c r="F18" s="165" t="s">
        <v>43</v>
      </c>
      <c r="G18" s="165" t="s">
        <v>250</v>
      </c>
      <c r="H18" s="165" t="s">
        <v>43</v>
      </c>
      <c r="I18" s="165" t="s">
        <v>250</v>
      </c>
      <c r="J18" s="165" t="s">
        <v>43</v>
      </c>
      <c r="K18" s="165" t="s">
        <v>250</v>
      </c>
      <c r="L18" s="165" t="s">
        <v>43</v>
      </c>
      <c r="M18" s="165" t="s">
        <v>250</v>
      </c>
      <c r="N18" s="165" t="s">
        <v>43</v>
      </c>
      <c r="O18" s="165" t="s">
        <v>250</v>
      </c>
      <c r="P18" s="165" t="s">
        <v>43</v>
      </c>
      <c r="Q18" s="165" t="s">
        <v>250</v>
      </c>
      <c r="R18" s="165" t="s">
        <v>43</v>
      </c>
      <c r="S18" s="165" t="s">
        <v>250</v>
      </c>
      <c r="T18" s="165" t="s">
        <v>43</v>
      </c>
      <c r="U18" s="165" t="s">
        <v>250</v>
      </c>
      <c r="V18" s="165" t="s">
        <v>43</v>
      </c>
      <c r="W18" s="165" t="s">
        <v>250</v>
      </c>
      <c r="X18" s="165" t="s">
        <v>43</v>
      </c>
      <c r="Y18" s="165" t="s">
        <v>250</v>
      </c>
      <c r="Z18" s="165" t="s">
        <v>43</v>
      </c>
      <c r="AA18" s="165" t="s">
        <v>250</v>
      </c>
      <c r="AB18" s="165" t="s">
        <v>43</v>
      </c>
      <c r="AC18" s="165" t="s">
        <v>250</v>
      </c>
      <c r="AD18" s="165" t="s">
        <v>43</v>
      </c>
      <c r="AE18" s="165" t="s">
        <v>250</v>
      </c>
      <c r="AF18" s="165" t="s">
        <v>43</v>
      </c>
      <c r="AG18" s="165" t="s">
        <v>250</v>
      </c>
      <c r="AH18" s="165" t="s">
        <v>43</v>
      </c>
      <c r="AI18" s="165" t="s">
        <v>250</v>
      </c>
      <c r="AJ18" s="165" t="s">
        <v>43</v>
      </c>
      <c r="AK18" s="165" t="s">
        <v>250</v>
      </c>
      <c r="AL18" s="165" t="s">
        <v>43</v>
      </c>
      <c r="AM18" s="165" t="s">
        <v>250</v>
      </c>
      <c r="AN18" s="165" t="s">
        <v>43</v>
      </c>
      <c r="AO18" s="165" t="s">
        <v>250</v>
      </c>
      <c r="AP18" s="165" t="s">
        <v>43</v>
      </c>
      <c r="AQ18" s="165" t="s">
        <v>250</v>
      </c>
      <c r="AR18" s="165" t="s">
        <v>43</v>
      </c>
      <c r="AS18" s="165" t="s">
        <v>250</v>
      </c>
      <c r="AT18" s="165" t="s">
        <v>43</v>
      </c>
      <c r="AU18" s="165" t="s">
        <v>250</v>
      </c>
      <c r="AV18" s="165" t="s">
        <v>43</v>
      </c>
      <c r="AW18" s="165" t="s">
        <v>250</v>
      </c>
      <c r="AX18" s="165" t="s">
        <v>43</v>
      </c>
      <c r="AY18" s="165" t="s">
        <v>250</v>
      </c>
    </row>
    <row r="19">
      <c r="A19" s="109">
        <v>1</v>
      </c>
      <c r="B19" s="166">
        <v>2</v>
      </c>
      <c r="C19" s="109">
        <v>3</v>
      </c>
      <c r="D19" s="167" t="s">
        <v>354</v>
      </c>
      <c r="E19" s="167" t="s">
        <v>355</v>
      </c>
      <c r="F19" s="167" t="s">
        <v>356</v>
      </c>
      <c r="G19" s="167" t="s">
        <v>357</v>
      </c>
      <c r="H19" s="167" t="s">
        <v>358</v>
      </c>
      <c r="I19" s="167" t="s">
        <v>359</v>
      </c>
      <c r="J19" s="167" t="s">
        <v>360</v>
      </c>
      <c r="K19" s="167" t="s">
        <v>361</v>
      </c>
      <c r="L19" s="167" t="s">
        <v>362</v>
      </c>
      <c r="M19" s="167" t="s">
        <v>363</v>
      </c>
      <c r="N19" s="167" t="s">
        <v>364</v>
      </c>
      <c r="O19" s="167" t="s">
        <v>365</v>
      </c>
      <c r="P19" s="167" t="s">
        <v>366</v>
      </c>
      <c r="Q19" s="167" t="s">
        <v>367</v>
      </c>
      <c r="R19" s="167" t="s">
        <v>368</v>
      </c>
      <c r="S19" s="167" t="s">
        <v>369</v>
      </c>
      <c r="T19" s="167" t="s">
        <v>370</v>
      </c>
      <c r="U19" s="167" t="s">
        <v>371</v>
      </c>
      <c r="V19" s="167" t="s">
        <v>372</v>
      </c>
      <c r="W19" s="167" t="s">
        <v>373</v>
      </c>
      <c r="X19" s="167" t="s">
        <v>374</v>
      </c>
      <c r="Y19" s="167" t="s">
        <v>375</v>
      </c>
      <c r="Z19" s="167" t="s">
        <v>376</v>
      </c>
      <c r="AA19" s="167" t="s">
        <v>377</v>
      </c>
      <c r="AB19" s="167" t="s">
        <v>378</v>
      </c>
      <c r="AC19" s="167" t="s">
        <v>379</v>
      </c>
      <c r="AD19" s="167" t="s">
        <v>380</v>
      </c>
      <c r="AE19" s="167" t="s">
        <v>381</v>
      </c>
      <c r="AF19" s="167" t="s">
        <v>382</v>
      </c>
      <c r="AG19" s="167" t="s">
        <v>383</v>
      </c>
      <c r="AH19" s="167" t="s">
        <v>384</v>
      </c>
      <c r="AI19" s="167" t="s">
        <v>385</v>
      </c>
      <c r="AJ19" s="167" t="s">
        <v>386</v>
      </c>
      <c r="AK19" s="167" t="s">
        <v>387</v>
      </c>
      <c r="AL19" s="167" t="s">
        <v>388</v>
      </c>
      <c r="AM19" s="167" t="s">
        <v>389</v>
      </c>
      <c r="AN19" s="167" t="s">
        <v>390</v>
      </c>
      <c r="AO19" s="167" t="s">
        <v>391</v>
      </c>
      <c r="AP19" s="167" t="s">
        <v>392</v>
      </c>
      <c r="AQ19" s="167" t="s">
        <v>393</v>
      </c>
      <c r="AR19" s="167" t="s">
        <v>394</v>
      </c>
      <c r="AS19" s="167" t="s">
        <v>395</v>
      </c>
      <c r="AT19" s="167" t="s">
        <v>396</v>
      </c>
      <c r="AU19" s="167" t="s">
        <v>397</v>
      </c>
      <c r="AV19" s="167" t="s">
        <v>398</v>
      </c>
      <c r="AW19" s="167" t="s">
        <v>399</v>
      </c>
      <c r="AX19" s="167" t="s">
        <v>400</v>
      </c>
      <c r="AY19" s="167" t="s">
        <v>401</v>
      </c>
    </row>
    <row r="20">
      <c r="A20" s="26" t="s">
        <v>106</v>
      </c>
      <c r="B20" s="27" t="s">
        <v>107</v>
      </c>
      <c r="C20" s="27" t="s">
        <v>108</v>
      </c>
      <c r="D20" s="208" t="s">
        <v>109</v>
      </c>
      <c r="E20" s="208" t="s">
        <v>109</v>
      </c>
      <c r="F20" s="208" t="s">
        <v>109</v>
      </c>
      <c r="G20" s="208" t="s">
        <v>109</v>
      </c>
      <c r="H20" s="208" t="s">
        <v>109</v>
      </c>
      <c r="I20" s="208" t="s">
        <v>109</v>
      </c>
      <c r="J20" s="208" t="s">
        <v>109</v>
      </c>
      <c r="K20" s="208" t="s">
        <v>109</v>
      </c>
      <c r="L20" s="208" t="s">
        <v>109</v>
      </c>
      <c r="M20" s="208" t="s">
        <v>109</v>
      </c>
      <c r="N20" s="208" t="s">
        <v>109</v>
      </c>
      <c r="O20" s="208" t="s">
        <v>109</v>
      </c>
      <c r="P20" s="208" t="s">
        <v>109</v>
      </c>
      <c r="Q20" s="208" t="s">
        <v>109</v>
      </c>
      <c r="R20" s="208" t="s">
        <v>109</v>
      </c>
      <c r="S20" s="208" t="s">
        <v>109</v>
      </c>
      <c r="T20" s="208">
        <f>T22</f>
        <v>2.46</v>
      </c>
      <c r="U20" s="208">
        <f>U22</f>
        <v>2.46</v>
      </c>
      <c r="V20" s="208" t="s">
        <v>109</v>
      </c>
      <c r="W20" s="208" t="s">
        <v>109</v>
      </c>
      <c r="X20" s="208">
        <f>X27</f>
        <v>15</v>
      </c>
      <c r="Y20" s="208">
        <f>Y27</f>
        <v>15</v>
      </c>
      <c r="Z20" s="208" t="s">
        <v>109</v>
      </c>
      <c r="AA20" s="208" t="s">
        <v>109</v>
      </c>
      <c r="AB20" s="208" t="s">
        <v>109</v>
      </c>
      <c r="AC20" s="208" t="s">
        <v>109</v>
      </c>
      <c r="AD20" s="208" t="s">
        <v>109</v>
      </c>
      <c r="AE20" s="208" t="s">
        <v>109</v>
      </c>
      <c r="AF20" s="208" t="s">
        <v>109</v>
      </c>
      <c r="AG20" s="208" t="s">
        <v>109</v>
      </c>
      <c r="AH20" s="208" t="s">
        <v>109</v>
      </c>
      <c r="AI20" s="208" t="s">
        <v>109</v>
      </c>
      <c r="AJ20" s="208" t="s">
        <v>109</v>
      </c>
      <c r="AK20" s="208" t="s">
        <v>109</v>
      </c>
      <c r="AL20" s="208" t="s">
        <v>109</v>
      </c>
      <c r="AM20" s="208" t="s">
        <v>109</v>
      </c>
      <c r="AN20" s="208">
        <f>AN22</f>
        <v>2.80497</v>
      </c>
      <c r="AO20" s="208">
        <f>AO22</f>
        <v>2.80497</v>
      </c>
      <c r="AP20" s="208" t="s">
        <v>109</v>
      </c>
      <c r="AQ20" s="208" t="s">
        <v>109</v>
      </c>
      <c r="AR20" s="208" t="s">
        <v>109</v>
      </c>
      <c r="AS20" s="208" t="s">
        <v>109</v>
      </c>
      <c r="AT20" s="208" t="s">
        <v>109</v>
      </c>
      <c r="AU20" s="208" t="s">
        <v>109</v>
      </c>
      <c r="AV20" s="208">
        <f>AV22</f>
        <v>10.987865063999999</v>
      </c>
      <c r="AW20" s="208">
        <f>AW22</f>
        <v>10.987865063999999</v>
      </c>
      <c r="AX20" s="208" t="s">
        <v>109</v>
      </c>
      <c r="AY20" s="208" t="s">
        <v>109</v>
      </c>
    </row>
    <row r="21" hidden="1">
      <c r="A21" s="63" t="s">
        <v>110</v>
      </c>
      <c r="B21" s="72" t="s">
        <v>111</v>
      </c>
      <c r="C21" s="82" t="s">
        <v>108</v>
      </c>
      <c r="D21" s="209" t="s">
        <v>279</v>
      </c>
      <c r="E21" s="210" t="s">
        <v>109</v>
      </c>
      <c r="F21" s="210" t="s">
        <v>109</v>
      </c>
      <c r="G21" s="210" t="s">
        <v>109</v>
      </c>
      <c r="H21" s="210" t="s">
        <v>109</v>
      </c>
      <c r="I21" s="210" t="s">
        <v>109</v>
      </c>
      <c r="J21" s="210" t="s">
        <v>109</v>
      </c>
      <c r="K21" s="210" t="s">
        <v>109</v>
      </c>
      <c r="L21" s="210" t="s">
        <v>109</v>
      </c>
      <c r="M21" s="210" t="s">
        <v>109</v>
      </c>
      <c r="N21" s="210" t="s">
        <v>109</v>
      </c>
      <c r="O21" s="210" t="s">
        <v>109</v>
      </c>
      <c r="P21" s="210" t="s">
        <v>109</v>
      </c>
      <c r="Q21" s="210" t="s">
        <v>109</v>
      </c>
      <c r="R21" s="210" t="s">
        <v>109</v>
      </c>
      <c r="S21" s="210" t="s">
        <v>109</v>
      </c>
      <c r="T21" s="210" t="s">
        <v>109</v>
      </c>
      <c r="U21" s="210" t="s">
        <v>109</v>
      </c>
      <c r="V21" s="210" t="s">
        <v>109</v>
      </c>
      <c r="W21" s="210" t="s">
        <v>109</v>
      </c>
      <c r="X21" s="210" t="s">
        <v>109</v>
      </c>
      <c r="Y21" s="210" t="s">
        <v>109</v>
      </c>
      <c r="Z21" s="210" t="s">
        <v>109</v>
      </c>
      <c r="AA21" s="210" t="s">
        <v>109</v>
      </c>
      <c r="AB21" s="210" t="s">
        <v>109</v>
      </c>
      <c r="AC21" s="210" t="s">
        <v>109</v>
      </c>
      <c r="AD21" s="210" t="s">
        <v>109</v>
      </c>
      <c r="AE21" s="210" t="s">
        <v>109</v>
      </c>
      <c r="AF21" s="210" t="s">
        <v>109</v>
      </c>
      <c r="AG21" s="210" t="s">
        <v>109</v>
      </c>
      <c r="AH21" s="210" t="s">
        <v>109</v>
      </c>
      <c r="AI21" s="210" t="s">
        <v>109</v>
      </c>
      <c r="AJ21" s="210" t="s">
        <v>109</v>
      </c>
      <c r="AK21" s="210" t="s">
        <v>109</v>
      </c>
      <c r="AL21" s="210" t="s">
        <v>109</v>
      </c>
      <c r="AM21" s="210" t="s">
        <v>109</v>
      </c>
      <c r="AN21" s="210" t="s">
        <v>109</v>
      </c>
      <c r="AO21" s="210" t="s">
        <v>109</v>
      </c>
      <c r="AP21" s="210" t="s">
        <v>109</v>
      </c>
      <c r="AQ21" s="210" t="s">
        <v>109</v>
      </c>
      <c r="AR21" s="210" t="s">
        <v>109</v>
      </c>
      <c r="AS21" s="210" t="s">
        <v>109</v>
      </c>
      <c r="AT21" s="210" t="s">
        <v>109</v>
      </c>
      <c r="AU21" s="210" t="s">
        <v>109</v>
      </c>
      <c r="AV21" s="210" t="s">
        <v>109</v>
      </c>
      <c r="AW21" s="210" t="s">
        <v>109</v>
      </c>
      <c r="AX21" s="210" t="s">
        <v>109</v>
      </c>
      <c r="AY21" s="210" t="s">
        <v>109</v>
      </c>
    </row>
    <row r="22" ht="31.5">
      <c r="A22" s="39" t="s">
        <v>112</v>
      </c>
      <c r="B22" s="40" t="s">
        <v>113</v>
      </c>
      <c r="C22" s="40" t="s">
        <v>108</v>
      </c>
      <c r="D22" s="211" t="s">
        <v>109</v>
      </c>
      <c r="E22" s="211" t="s">
        <v>109</v>
      </c>
      <c r="F22" s="211" t="s">
        <v>109</v>
      </c>
      <c r="G22" s="211" t="s">
        <v>109</v>
      </c>
      <c r="H22" s="211" t="s">
        <v>109</v>
      </c>
      <c r="I22" s="211" t="s">
        <v>109</v>
      </c>
      <c r="J22" s="211" t="s">
        <v>109</v>
      </c>
      <c r="K22" s="211" t="s">
        <v>109</v>
      </c>
      <c r="L22" s="211" t="s">
        <v>109</v>
      </c>
      <c r="M22" s="211" t="s">
        <v>109</v>
      </c>
      <c r="N22" s="211" t="s">
        <v>109</v>
      </c>
      <c r="O22" s="211" t="s">
        <v>109</v>
      </c>
      <c r="P22" s="211" t="s">
        <v>109</v>
      </c>
      <c r="Q22" s="211" t="s">
        <v>109</v>
      </c>
      <c r="R22" s="211" t="s">
        <v>109</v>
      </c>
      <c r="S22" s="211" t="s">
        <v>109</v>
      </c>
      <c r="T22" s="211">
        <f>T27</f>
        <v>2.46</v>
      </c>
      <c r="U22" s="211">
        <f>U27</f>
        <v>2.46</v>
      </c>
      <c r="V22" s="211" t="s">
        <v>109</v>
      </c>
      <c r="W22" s="211" t="s">
        <v>109</v>
      </c>
      <c r="X22" s="211">
        <f>X27</f>
        <v>15</v>
      </c>
      <c r="Y22" s="211">
        <f>Y27</f>
        <v>15</v>
      </c>
      <c r="Z22" s="211" t="s">
        <v>109</v>
      </c>
      <c r="AA22" s="211" t="s">
        <v>109</v>
      </c>
      <c r="AB22" s="211" t="s">
        <v>109</v>
      </c>
      <c r="AC22" s="211" t="s">
        <v>109</v>
      </c>
      <c r="AD22" s="211" t="s">
        <v>109</v>
      </c>
      <c r="AE22" s="211" t="s">
        <v>109</v>
      </c>
      <c r="AF22" s="211" t="s">
        <v>109</v>
      </c>
      <c r="AG22" s="211" t="s">
        <v>109</v>
      </c>
      <c r="AH22" s="211" t="s">
        <v>109</v>
      </c>
      <c r="AI22" s="211" t="s">
        <v>109</v>
      </c>
      <c r="AJ22" s="211" t="s">
        <v>109</v>
      </c>
      <c r="AK22" s="211" t="s">
        <v>109</v>
      </c>
      <c r="AL22" s="211" t="s">
        <v>109</v>
      </c>
      <c r="AM22" s="211" t="s">
        <v>109</v>
      </c>
      <c r="AN22" s="211">
        <f>AN27</f>
        <v>2.80497</v>
      </c>
      <c r="AO22" s="211">
        <f>AO27</f>
        <v>2.80497</v>
      </c>
      <c r="AP22" s="211" t="s">
        <v>109</v>
      </c>
      <c r="AQ22" s="211" t="s">
        <v>109</v>
      </c>
      <c r="AR22" s="211" t="s">
        <v>109</v>
      </c>
      <c r="AS22" s="211" t="s">
        <v>109</v>
      </c>
      <c r="AT22" s="211" t="s">
        <v>109</v>
      </c>
      <c r="AU22" s="211" t="s">
        <v>109</v>
      </c>
      <c r="AV22" s="211">
        <f>AV27</f>
        <v>10.987865063999999</v>
      </c>
      <c r="AW22" s="211">
        <f>AW27</f>
        <v>10.987865063999999</v>
      </c>
      <c r="AX22" s="211" t="s">
        <v>109</v>
      </c>
      <c r="AY22" s="211" t="s">
        <v>109</v>
      </c>
    </row>
    <row r="23" ht="47.25" hidden="1">
      <c r="A23" s="39" t="s">
        <v>114</v>
      </c>
      <c r="B23" s="46" t="s">
        <v>115</v>
      </c>
      <c r="C23" s="40" t="s">
        <v>108</v>
      </c>
      <c r="D23" s="211" t="s">
        <v>109</v>
      </c>
      <c r="E23" s="211" t="s">
        <v>109</v>
      </c>
      <c r="F23" s="211" t="s">
        <v>109</v>
      </c>
      <c r="G23" s="211" t="s">
        <v>109</v>
      </c>
      <c r="H23" s="211" t="s">
        <v>109</v>
      </c>
      <c r="I23" s="211" t="s">
        <v>109</v>
      </c>
      <c r="J23" s="211" t="s">
        <v>109</v>
      </c>
      <c r="K23" s="211" t="s">
        <v>109</v>
      </c>
      <c r="L23" s="211" t="s">
        <v>109</v>
      </c>
      <c r="M23" s="211" t="s">
        <v>109</v>
      </c>
      <c r="N23" s="211" t="s">
        <v>109</v>
      </c>
      <c r="O23" s="211" t="s">
        <v>109</v>
      </c>
      <c r="P23" s="211" t="s">
        <v>109</v>
      </c>
      <c r="Q23" s="211" t="s">
        <v>109</v>
      </c>
      <c r="R23" s="211" t="s">
        <v>109</v>
      </c>
      <c r="S23" s="211" t="s">
        <v>109</v>
      </c>
      <c r="T23" s="211" t="s">
        <v>109</v>
      </c>
      <c r="U23" s="211" t="s">
        <v>109</v>
      </c>
      <c r="V23" s="211" t="s">
        <v>109</v>
      </c>
      <c r="W23" s="211" t="s">
        <v>109</v>
      </c>
      <c r="X23" s="211" t="s">
        <v>109</v>
      </c>
      <c r="Y23" s="211" t="s">
        <v>109</v>
      </c>
      <c r="Z23" s="211" t="s">
        <v>109</v>
      </c>
      <c r="AA23" s="211" t="s">
        <v>109</v>
      </c>
      <c r="AB23" s="211" t="s">
        <v>109</v>
      </c>
      <c r="AC23" s="211" t="s">
        <v>109</v>
      </c>
      <c r="AD23" s="211" t="s">
        <v>109</v>
      </c>
      <c r="AE23" s="211" t="s">
        <v>109</v>
      </c>
      <c r="AF23" s="211" t="s">
        <v>109</v>
      </c>
      <c r="AG23" s="211" t="s">
        <v>109</v>
      </c>
      <c r="AH23" s="211" t="s">
        <v>109</v>
      </c>
      <c r="AI23" s="211" t="s">
        <v>109</v>
      </c>
      <c r="AJ23" s="211" t="s">
        <v>109</v>
      </c>
      <c r="AK23" s="211" t="s">
        <v>109</v>
      </c>
      <c r="AL23" s="211" t="s">
        <v>109</v>
      </c>
      <c r="AM23" s="211" t="s">
        <v>109</v>
      </c>
      <c r="AN23" s="211" t="s">
        <v>109</v>
      </c>
      <c r="AO23" s="211" t="s">
        <v>109</v>
      </c>
      <c r="AP23" s="211" t="s">
        <v>109</v>
      </c>
      <c r="AQ23" s="211" t="s">
        <v>109</v>
      </c>
      <c r="AR23" s="211" t="s">
        <v>109</v>
      </c>
      <c r="AS23" s="211" t="s">
        <v>109</v>
      </c>
      <c r="AT23" s="211" t="s">
        <v>109</v>
      </c>
      <c r="AU23" s="211" t="s">
        <v>109</v>
      </c>
      <c r="AV23" s="211" t="s">
        <v>109</v>
      </c>
      <c r="AW23" s="211" t="s">
        <v>109</v>
      </c>
      <c r="AX23" s="211" t="s">
        <v>109</v>
      </c>
      <c r="AY23" s="211" t="s">
        <v>109</v>
      </c>
    </row>
    <row r="24" ht="31.5" hidden="1">
      <c r="A24" s="39" t="s">
        <v>116</v>
      </c>
      <c r="B24" s="40" t="s">
        <v>117</v>
      </c>
      <c r="C24" s="40" t="s">
        <v>108</v>
      </c>
      <c r="D24" s="211" t="s">
        <v>109</v>
      </c>
      <c r="E24" s="211" t="s">
        <v>109</v>
      </c>
      <c r="F24" s="211" t="s">
        <v>109</v>
      </c>
      <c r="G24" s="211" t="s">
        <v>109</v>
      </c>
      <c r="H24" s="211" t="s">
        <v>109</v>
      </c>
      <c r="I24" s="211" t="s">
        <v>109</v>
      </c>
      <c r="J24" s="211" t="s">
        <v>109</v>
      </c>
      <c r="K24" s="211" t="s">
        <v>109</v>
      </c>
      <c r="L24" s="211" t="s">
        <v>109</v>
      </c>
      <c r="M24" s="211" t="s">
        <v>109</v>
      </c>
      <c r="N24" s="211" t="s">
        <v>109</v>
      </c>
      <c r="O24" s="211" t="s">
        <v>109</v>
      </c>
      <c r="P24" s="211" t="s">
        <v>109</v>
      </c>
      <c r="Q24" s="211" t="s">
        <v>109</v>
      </c>
      <c r="R24" s="211" t="s">
        <v>109</v>
      </c>
      <c r="S24" s="211" t="s">
        <v>109</v>
      </c>
      <c r="T24" s="211" t="s">
        <v>109</v>
      </c>
      <c r="U24" s="211" t="s">
        <v>109</v>
      </c>
      <c r="V24" s="211" t="s">
        <v>109</v>
      </c>
      <c r="W24" s="211" t="s">
        <v>109</v>
      </c>
      <c r="X24" s="211" t="s">
        <v>109</v>
      </c>
      <c r="Y24" s="211" t="s">
        <v>109</v>
      </c>
      <c r="Z24" s="211" t="s">
        <v>109</v>
      </c>
      <c r="AA24" s="211" t="s">
        <v>109</v>
      </c>
      <c r="AB24" s="211" t="s">
        <v>109</v>
      </c>
      <c r="AC24" s="211" t="s">
        <v>109</v>
      </c>
      <c r="AD24" s="211" t="s">
        <v>109</v>
      </c>
      <c r="AE24" s="211" t="s">
        <v>109</v>
      </c>
      <c r="AF24" s="211" t="s">
        <v>109</v>
      </c>
      <c r="AG24" s="211" t="s">
        <v>109</v>
      </c>
      <c r="AH24" s="211" t="s">
        <v>109</v>
      </c>
      <c r="AI24" s="211" t="s">
        <v>109</v>
      </c>
      <c r="AJ24" s="211" t="s">
        <v>109</v>
      </c>
      <c r="AK24" s="211" t="s">
        <v>109</v>
      </c>
      <c r="AL24" s="211" t="s">
        <v>109</v>
      </c>
      <c r="AM24" s="211" t="s">
        <v>109</v>
      </c>
      <c r="AN24" s="211" t="s">
        <v>109</v>
      </c>
      <c r="AO24" s="211" t="s">
        <v>109</v>
      </c>
      <c r="AP24" s="211" t="s">
        <v>109</v>
      </c>
      <c r="AQ24" s="211" t="s">
        <v>109</v>
      </c>
      <c r="AR24" s="211" t="s">
        <v>109</v>
      </c>
      <c r="AS24" s="211" t="s">
        <v>109</v>
      </c>
      <c r="AT24" s="211" t="s">
        <v>109</v>
      </c>
      <c r="AU24" s="211" t="s">
        <v>109</v>
      </c>
      <c r="AV24" s="211" t="s">
        <v>109</v>
      </c>
      <c r="AW24" s="211" t="s">
        <v>109</v>
      </c>
      <c r="AX24" s="211" t="s">
        <v>109</v>
      </c>
      <c r="AY24" s="211" t="s">
        <v>109</v>
      </c>
    </row>
    <row r="25" ht="31.5" hidden="1">
      <c r="A25" s="39" t="s">
        <v>118</v>
      </c>
      <c r="B25" s="40" t="s">
        <v>119</v>
      </c>
      <c r="C25" s="40" t="s">
        <v>108</v>
      </c>
      <c r="D25" s="211" t="s">
        <v>109</v>
      </c>
      <c r="E25" s="211" t="s">
        <v>109</v>
      </c>
      <c r="F25" s="211" t="s">
        <v>109</v>
      </c>
      <c r="G25" s="211" t="s">
        <v>109</v>
      </c>
      <c r="H25" s="211" t="s">
        <v>109</v>
      </c>
      <c r="I25" s="211" t="s">
        <v>109</v>
      </c>
      <c r="J25" s="211" t="s">
        <v>109</v>
      </c>
      <c r="K25" s="211" t="s">
        <v>109</v>
      </c>
      <c r="L25" s="211" t="s">
        <v>109</v>
      </c>
      <c r="M25" s="211" t="s">
        <v>109</v>
      </c>
      <c r="N25" s="211" t="s">
        <v>109</v>
      </c>
      <c r="O25" s="211" t="s">
        <v>109</v>
      </c>
      <c r="P25" s="211" t="s">
        <v>109</v>
      </c>
      <c r="Q25" s="211" t="s">
        <v>109</v>
      </c>
      <c r="R25" s="211" t="s">
        <v>109</v>
      </c>
      <c r="S25" s="211" t="s">
        <v>109</v>
      </c>
      <c r="T25" s="211" t="s">
        <v>109</v>
      </c>
      <c r="U25" s="211" t="s">
        <v>109</v>
      </c>
      <c r="V25" s="211" t="s">
        <v>109</v>
      </c>
      <c r="W25" s="211" t="s">
        <v>109</v>
      </c>
      <c r="X25" s="211" t="s">
        <v>109</v>
      </c>
      <c r="Y25" s="211" t="s">
        <v>109</v>
      </c>
      <c r="Z25" s="211" t="s">
        <v>109</v>
      </c>
      <c r="AA25" s="211" t="s">
        <v>109</v>
      </c>
      <c r="AB25" s="211" t="s">
        <v>109</v>
      </c>
      <c r="AC25" s="211" t="s">
        <v>109</v>
      </c>
      <c r="AD25" s="211" t="s">
        <v>109</v>
      </c>
      <c r="AE25" s="211" t="s">
        <v>109</v>
      </c>
      <c r="AF25" s="211" t="s">
        <v>109</v>
      </c>
      <c r="AG25" s="211" t="s">
        <v>109</v>
      </c>
      <c r="AH25" s="211" t="s">
        <v>109</v>
      </c>
      <c r="AI25" s="211" t="s">
        <v>109</v>
      </c>
      <c r="AJ25" s="211" t="s">
        <v>109</v>
      </c>
      <c r="AK25" s="211" t="s">
        <v>109</v>
      </c>
      <c r="AL25" s="211" t="s">
        <v>109</v>
      </c>
      <c r="AM25" s="211" t="s">
        <v>109</v>
      </c>
      <c r="AN25" s="211" t="s">
        <v>109</v>
      </c>
      <c r="AO25" s="211" t="s">
        <v>109</v>
      </c>
      <c r="AP25" s="211" t="s">
        <v>109</v>
      </c>
      <c r="AQ25" s="211" t="s">
        <v>109</v>
      </c>
      <c r="AR25" s="211" t="s">
        <v>109</v>
      </c>
      <c r="AS25" s="211" t="s">
        <v>109</v>
      </c>
      <c r="AT25" s="211" t="s">
        <v>109</v>
      </c>
      <c r="AU25" s="211" t="s">
        <v>109</v>
      </c>
      <c r="AV25" s="211" t="s">
        <v>109</v>
      </c>
      <c r="AW25" s="211" t="s">
        <v>109</v>
      </c>
      <c r="AX25" s="211" t="s">
        <v>109</v>
      </c>
      <c r="AY25" s="211" t="s">
        <v>109</v>
      </c>
    </row>
    <row r="26">
      <c r="A26" s="39" t="s">
        <v>120</v>
      </c>
      <c r="B26" s="40" t="s">
        <v>121</v>
      </c>
      <c r="C26" s="40" t="s">
        <v>108</v>
      </c>
      <c r="D26" s="211" t="s">
        <v>109</v>
      </c>
      <c r="E26" s="211" t="s">
        <v>109</v>
      </c>
      <c r="F26" s="211" t="s">
        <v>109</v>
      </c>
      <c r="G26" s="211" t="s">
        <v>109</v>
      </c>
      <c r="H26" s="211" t="s">
        <v>109</v>
      </c>
      <c r="I26" s="211" t="s">
        <v>109</v>
      </c>
      <c r="J26" s="211" t="s">
        <v>109</v>
      </c>
      <c r="K26" s="211" t="s">
        <v>109</v>
      </c>
      <c r="L26" s="211" t="s">
        <v>109</v>
      </c>
      <c r="M26" s="211" t="s">
        <v>109</v>
      </c>
      <c r="N26" s="211" t="s">
        <v>109</v>
      </c>
      <c r="O26" s="211" t="s">
        <v>109</v>
      </c>
      <c r="P26" s="211" t="s">
        <v>109</v>
      </c>
      <c r="Q26" s="211" t="s">
        <v>109</v>
      </c>
      <c r="R26" s="211" t="s">
        <v>109</v>
      </c>
      <c r="S26" s="211" t="s">
        <v>109</v>
      </c>
      <c r="T26" s="211" t="s">
        <v>109</v>
      </c>
      <c r="U26" s="211" t="s">
        <v>109</v>
      </c>
      <c r="V26" s="211" t="s">
        <v>109</v>
      </c>
      <c r="W26" s="211" t="s">
        <v>109</v>
      </c>
      <c r="X26" s="211" t="s">
        <v>109</v>
      </c>
      <c r="Y26" s="211" t="s">
        <v>109</v>
      </c>
      <c r="Z26" s="211" t="s">
        <v>109</v>
      </c>
      <c r="AA26" s="211" t="s">
        <v>109</v>
      </c>
      <c r="AB26" s="211" t="s">
        <v>109</v>
      </c>
      <c r="AC26" s="211" t="s">
        <v>109</v>
      </c>
      <c r="AD26" s="211" t="s">
        <v>109</v>
      </c>
      <c r="AE26" s="211" t="s">
        <v>109</v>
      </c>
      <c r="AF26" s="211" t="s">
        <v>109</v>
      </c>
      <c r="AG26" s="211" t="s">
        <v>109</v>
      </c>
      <c r="AH26" s="211" t="s">
        <v>109</v>
      </c>
      <c r="AI26" s="211" t="s">
        <v>109</v>
      </c>
      <c r="AJ26" s="211" t="s">
        <v>109</v>
      </c>
      <c r="AK26" s="211" t="s">
        <v>109</v>
      </c>
      <c r="AL26" s="211" t="s">
        <v>109</v>
      </c>
      <c r="AM26" s="211" t="s">
        <v>109</v>
      </c>
      <c r="AN26" s="211" t="s">
        <v>109</v>
      </c>
      <c r="AO26" s="211" t="s">
        <v>109</v>
      </c>
      <c r="AP26" s="211" t="s">
        <v>109</v>
      </c>
      <c r="AQ26" s="211" t="s">
        <v>109</v>
      </c>
      <c r="AR26" s="211" t="s">
        <v>109</v>
      </c>
      <c r="AS26" s="211" t="s">
        <v>109</v>
      </c>
      <c r="AT26" s="211" t="s">
        <v>109</v>
      </c>
      <c r="AU26" s="211" t="s">
        <v>109</v>
      </c>
      <c r="AV26" s="211" t="s">
        <v>109</v>
      </c>
      <c r="AW26" s="211" t="s">
        <v>109</v>
      </c>
      <c r="AX26" s="211" t="s">
        <v>109</v>
      </c>
      <c r="AY26" s="211" t="s">
        <v>109</v>
      </c>
    </row>
    <row r="27">
      <c r="A27" s="48" t="s">
        <v>122</v>
      </c>
      <c r="B27" s="49" t="s">
        <v>123</v>
      </c>
      <c r="C27" s="49" t="s">
        <v>108</v>
      </c>
      <c r="D27" s="212" t="str">
        <f>D48</f>
        <v>н/д</v>
      </c>
      <c r="E27" s="212" t="str">
        <f t="shared" ref="E27:S27" si="0">E48</f>
        <v>н/д</v>
      </c>
      <c r="F27" s="212" t="str">
        <f t="shared" si="0"/>
        <v>н/д</v>
      </c>
      <c r="G27" s="212" t="str">
        <f t="shared" si="0"/>
        <v>н/д</v>
      </c>
      <c r="H27" s="212" t="str">
        <f t="shared" si="0"/>
        <v>н/д</v>
      </c>
      <c r="I27" s="212" t="str">
        <f t="shared" si="0"/>
        <v>н/д</v>
      </c>
      <c r="J27" s="212" t="str">
        <f t="shared" si="0"/>
        <v>н/д</v>
      </c>
      <c r="K27" s="212" t="str">
        <f t="shared" si="0"/>
        <v>н/д</v>
      </c>
      <c r="L27" s="212" t="str">
        <f t="shared" si="0"/>
        <v>н/д</v>
      </c>
      <c r="M27" s="212" t="str">
        <f t="shared" si="0"/>
        <v>н/д</v>
      </c>
      <c r="N27" s="212" t="str">
        <f t="shared" si="0"/>
        <v>н/д</v>
      </c>
      <c r="O27" s="212" t="str">
        <f t="shared" si="0"/>
        <v>н/д</v>
      </c>
      <c r="P27" s="212" t="str">
        <f t="shared" si="0"/>
        <v>н/д</v>
      </c>
      <c r="Q27" s="212" t="str">
        <f t="shared" si="0"/>
        <v>н/д</v>
      </c>
      <c r="R27" s="212" t="str">
        <f t="shared" si="0"/>
        <v>н/д</v>
      </c>
      <c r="S27" s="212" t="str">
        <f t="shared" si="0"/>
        <v>н/д</v>
      </c>
      <c r="T27" s="212">
        <f>T49</f>
        <v>2.46</v>
      </c>
      <c r="U27" s="212">
        <f>U49</f>
        <v>2.46</v>
      </c>
      <c r="V27" s="212" t="str">
        <f>V48</f>
        <v>н/д</v>
      </c>
      <c r="W27" s="212" t="s">
        <v>109</v>
      </c>
      <c r="X27" s="212">
        <f>X48</f>
        <v>15</v>
      </c>
      <c r="Y27" s="212">
        <f>Y48</f>
        <v>15</v>
      </c>
      <c r="Z27" s="212" t="str">
        <f>Z48</f>
        <v>н/д</v>
      </c>
      <c r="AA27" s="212" t="str">
        <f t="shared" ref="AA27:AI27" si="1">AA48</f>
        <v>н/д</v>
      </c>
      <c r="AB27" s="212" t="str">
        <f t="shared" si="1"/>
        <v>н/д</v>
      </c>
      <c r="AC27" s="212" t="str">
        <f t="shared" si="1"/>
        <v>н/д</v>
      </c>
      <c r="AD27" s="212" t="str">
        <f t="shared" si="1"/>
        <v>н/д</v>
      </c>
      <c r="AE27" s="212" t="str">
        <f t="shared" si="1"/>
        <v>н/д</v>
      </c>
      <c r="AF27" s="212" t="str">
        <f t="shared" si="1"/>
        <v>н/д</v>
      </c>
      <c r="AG27" s="212" t="str">
        <f t="shared" si="1"/>
        <v>н/д</v>
      </c>
      <c r="AH27" s="212" t="str">
        <f t="shared" si="1"/>
        <v>н/д</v>
      </c>
      <c r="AI27" s="212" t="str">
        <f t="shared" si="1"/>
        <v>н/д</v>
      </c>
      <c r="AJ27" s="212" t="str">
        <f>AJ48</f>
        <v>н/д</v>
      </c>
      <c r="AK27" s="212" t="str">
        <f>AK48</f>
        <v>н/д</v>
      </c>
      <c r="AL27" s="212" t="str">
        <f>AL48</f>
        <v>н/д</v>
      </c>
      <c r="AM27" s="212" t="s">
        <v>109</v>
      </c>
      <c r="AN27" s="212">
        <f>AN48</f>
        <v>2.80497</v>
      </c>
      <c r="AO27" s="212">
        <f t="shared" ref="AO27:AY27" si="2">AO48</f>
        <v>2.80497</v>
      </c>
      <c r="AP27" s="212" t="str">
        <f t="shared" si="2"/>
        <v>н/д</v>
      </c>
      <c r="AQ27" s="212" t="str">
        <f t="shared" si="2"/>
        <v>н/д</v>
      </c>
      <c r="AR27" s="212" t="str">
        <f t="shared" si="2"/>
        <v>н/д</v>
      </c>
      <c r="AS27" s="212" t="str">
        <f t="shared" si="2"/>
        <v>н/д</v>
      </c>
      <c r="AT27" s="212" t="str">
        <f t="shared" si="2"/>
        <v>н/д</v>
      </c>
      <c r="AU27" s="212" t="str">
        <f t="shared" si="2"/>
        <v>н/д</v>
      </c>
      <c r="AV27" s="212">
        <f>AV48</f>
        <v>10.987865063999999</v>
      </c>
      <c r="AW27" s="212">
        <f t="shared" si="2"/>
        <v>10.987865063999999</v>
      </c>
      <c r="AX27" s="212" t="str">
        <f t="shared" si="2"/>
        <v>н/д</v>
      </c>
      <c r="AY27" s="212" t="str">
        <f t="shared" si="2"/>
        <v>н/д</v>
      </c>
    </row>
    <row r="28" hidden="1">
      <c r="A28" s="33" t="s">
        <v>124</v>
      </c>
      <c r="B28" s="34" t="s">
        <v>125</v>
      </c>
      <c r="C28" s="82" t="s">
        <v>108</v>
      </c>
      <c r="D28" s="210" t="s">
        <v>109</v>
      </c>
      <c r="E28" s="210" t="s">
        <v>109</v>
      </c>
      <c r="F28" s="210" t="s">
        <v>109</v>
      </c>
      <c r="G28" s="210" t="s">
        <v>109</v>
      </c>
      <c r="H28" s="210" t="s">
        <v>109</v>
      </c>
      <c r="I28" s="210" t="s">
        <v>109</v>
      </c>
      <c r="J28" s="210" t="s">
        <v>109</v>
      </c>
      <c r="K28" s="210" t="s">
        <v>109</v>
      </c>
      <c r="L28" s="210" t="s">
        <v>109</v>
      </c>
      <c r="M28" s="210" t="s">
        <v>109</v>
      </c>
      <c r="N28" s="210" t="s">
        <v>109</v>
      </c>
      <c r="O28" s="210" t="s">
        <v>109</v>
      </c>
      <c r="P28" s="210" t="s">
        <v>109</v>
      </c>
      <c r="Q28" s="210" t="s">
        <v>109</v>
      </c>
      <c r="R28" s="210" t="s">
        <v>109</v>
      </c>
      <c r="S28" s="210" t="s">
        <v>109</v>
      </c>
      <c r="T28" s="210" t="s">
        <v>109</v>
      </c>
      <c r="U28" s="210" t="s">
        <v>109</v>
      </c>
      <c r="V28" s="210" t="s">
        <v>109</v>
      </c>
      <c r="W28" s="210" t="s">
        <v>109</v>
      </c>
      <c r="X28" s="210" t="s">
        <v>109</v>
      </c>
      <c r="Y28" s="210" t="s">
        <v>109</v>
      </c>
      <c r="Z28" s="210" t="s">
        <v>109</v>
      </c>
      <c r="AA28" s="210" t="s">
        <v>109</v>
      </c>
      <c r="AB28" s="210" t="s">
        <v>109</v>
      </c>
      <c r="AC28" s="210" t="s">
        <v>109</v>
      </c>
      <c r="AD28" s="210" t="s">
        <v>109</v>
      </c>
      <c r="AE28" s="210" t="s">
        <v>109</v>
      </c>
      <c r="AF28" s="210" t="s">
        <v>109</v>
      </c>
      <c r="AG28" s="210" t="s">
        <v>109</v>
      </c>
      <c r="AH28" s="210" t="s">
        <v>109</v>
      </c>
      <c r="AI28" s="210" t="s">
        <v>109</v>
      </c>
      <c r="AJ28" s="210" t="s">
        <v>109</v>
      </c>
      <c r="AK28" s="210" t="s">
        <v>109</v>
      </c>
      <c r="AL28" s="210" t="s">
        <v>109</v>
      </c>
      <c r="AM28" s="210" t="s">
        <v>109</v>
      </c>
      <c r="AN28" s="210" t="s">
        <v>109</v>
      </c>
      <c r="AO28" s="210" t="s">
        <v>109</v>
      </c>
      <c r="AP28" s="210" t="s">
        <v>109</v>
      </c>
      <c r="AQ28" s="210" t="s">
        <v>109</v>
      </c>
      <c r="AR28" s="210" t="s">
        <v>109</v>
      </c>
      <c r="AS28" s="210" t="s">
        <v>109</v>
      </c>
      <c r="AT28" s="210" t="s">
        <v>109</v>
      </c>
      <c r="AU28" s="210" t="s">
        <v>109</v>
      </c>
      <c r="AV28" s="210" t="s">
        <v>109</v>
      </c>
      <c r="AW28" s="210" t="s">
        <v>109</v>
      </c>
      <c r="AX28" s="210" t="s">
        <v>109</v>
      </c>
      <c r="AY28" s="210" t="s">
        <v>109</v>
      </c>
    </row>
    <row r="29" ht="31.5" hidden="1">
      <c r="A29" s="63" t="s">
        <v>126</v>
      </c>
      <c r="B29" s="72" t="s">
        <v>127</v>
      </c>
      <c r="C29" s="82" t="s">
        <v>108</v>
      </c>
      <c r="D29" s="210" t="s">
        <v>109</v>
      </c>
      <c r="E29" s="210" t="s">
        <v>109</v>
      </c>
      <c r="F29" s="210" t="s">
        <v>109</v>
      </c>
      <c r="G29" s="210" t="s">
        <v>109</v>
      </c>
      <c r="H29" s="210" t="s">
        <v>109</v>
      </c>
      <c r="I29" s="210" t="s">
        <v>109</v>
      </c>
      <c r="J29" s="210" t="s">
        <v>109</v>
      </c>
      <c r="K29" s="210" t="s">
        <v>109</v>
      </c>
      <c r="L29" s="210" t="s">
        <v>109</v>
      </c>
      <c r="M29" s="210" t="s">
        <v>109</v>
      </c>
      <c r="N29" s="210" t="s">
        <v>109</v>
      </c>
      <c r="O29" s="210" t="s">
        <v>109</v>
      </c>
      <c r="P29" s="210" t="s">
        <v>109</v>
      </c>
      <c r="Q29" s="210" t="s">
        <v>109</v>
      </c>
      <c r="R29" s="210" t="s">
        <v>109</v>
      </c>
      <c r="S29" s="210" t="s">
        <v>109</v>
      </c>
      <c r="T29" s="210" t="s">
        <v>109</v>
      </c>
      <c r="U29" s="210" t="s">
        <v>109</v>
      </c>
      <c r="V29" s="210" t="s">
        <v>109</v>
      </c>
      <c r="W29" s="210" t="s">
        <v>109</v>
      </c>
      <c r="X29" s="210" t="s">
        <v>109</v>
      </c>
      <c r="Y29" s="210" t="s">
        <v>109</v>
      </c>
      <c r="Z29" s="210" t="s">
        <v>109</v>
      </c>
      <c r="AA29" s="210" t="s">
        <v>109</v>
      </c>
      <c r="AB29" s="210" t="s">
        <v>109</v>
      </c>
      <c r="AC29" s="210" t="s">
        <v>109</v>
      </c>
      <c r="AD29" s="210" t="s">
        <v>109</v>
      </c>
      <c r="AE29" s="210" t="s">
        <v>109</v>
      </c>
      <c r="AF29" s="210" t="s">
        <v>109</v>
      </c>
      <c r="AG29" s="210" t="s">
        <v>109</v>
      </c>
      <c r="AH29" s="210" t="s">
        <v>109</v>
      </c>
      <c r="AI29" s="210" t="s">
        <v>109</v>
      </c>
      <c r="AJ29" s="210" t="s">
        <v>109</v>
      </c>
      <c r="AK29" s="210" t="s">
        <v>109</v>
      </c>
      <c r="AL29" s="210" t="s">
        <v>109</v>
      </c>
      <c r="AM29" s="210" t="s">
        <v>109</v>
      </c>
      <c r="AN29" s="210" t="s">
        <v>109</v>
      </c>
      <c r="AO29" s="210" t="s">
        <v>109</v>
      </c>
      <c r="AP29" s="210" t="s">
        <v>109</v>
      </c>
      <c r="AQ29" s="210" t="s">
        <v>109</v>
      </c>
      <c r="AR29" s="210" t="s">
        <v>109</v>
      </c>
      <c r="AS29" s="210" t="s">
        <v>109</v>
      </c>
      <c r="AT29" s="210" t="s">
        <v>109</v>
      </c>
      <c r="AU29" s="210" t="s">
        <v>109</v>
      </c>
      <c r="AV29" s="210" t="s">
        <v>109</v>
      </c>
      <c r="AW29" s="210" t="s">
        <v>109</v>
      </c>
      <c r="AX29" s="210" t="s">
        <v>109</v>
      </c>
      <c r="AY29" s="210" t="s">
        <v>109</v>
      </c>
    </row>
    <row r="30" ht="47.25" hidden="1">
      <c r="A30" s="63" t="s">
        <v>128</v>
      </c>
      <c r="B30" s="72" t="s">
        <v>129</v>
      </c>
      <c r="C30" s="82" t="s">
        <v>108</v>
      </c>
      <c r="D30" s="210" t="s">
        <v>109</v>
      </c>
      <c r="E30" s="210" t="s">
        <v>109</v>
      </c>
      <c r="F30" s="210" t="s">
        <v>109</v>
      </c>
      <c r="G30" s="210" t="s">
        <v>109</v>
      </c>
      <c r="H30" s="210" t="s">
        <v>109</v>
      </c>
      <c r="I30" s="210" t="s">
        <v>109</v>
      </c>
      <c r="J30" s="210" t="s">
        <v>109</v>
      </c>
      <c r="K30" s="210" t="s">
        <v>109</v>
      </c>
      <c r="L30" s="210" t="s">
        <v>109</v>
      </c>
      <c r="M30" s="210" t="s">
        <v>109</v>
      </c>
      <c r="N30" s="210" t="s">
        <v>109</v>
      </c>
      <c r="O30" s="210" t="s">
        <v>109</v>
      </c>
      <c r="P30" s="210" t="s">
        <v>109</v>
      </c>
      <c r="Q30" s="210" t="s">
        <v>109</v>
      </c>
      <c r="R30" s="210" t="s">
        <v>109</v>
      </c>
      <c r="S30" s="210" t="s">
        <v>109</v>
      </c>
      <c r="T30" s="210" t="s">
        <v>109</v>
      </c>
      <c r="U30" s="210" t="s">
        <v>109</v>
      </c>
      <c r="V30" s="210" t="s">
        <v>109</v>
      </c>
      <c r="W30" s="210" t="s">
        <v>109</v>
      </c>
      <c r="X30" s="210" t="s">
        <v>109</v>
      </c>
      <c r="Y30" s="210" t="s">
        <v>109</v>
      </c>
      <c r="Z30" s="210" t="s">
        <v>109</v>
      </c>
      <c r="AA30" s="210" t="s">
        <v>109</v>
      </c>
      <c r="AB30" s="210" t="s">
        <v>109</v>
      </c>
      <c r="AC30" s="210" t="s">
        <v>109</v>
      </c>
      <c r="AD30" s="210" t="s">
        <v>109</v>
      </c>
      <c r="AE30" s="210" t="s">
        <v>109</v>
      </c>
      <c r="AF30" s="210" t="s">
        <v>109</v>
      </c>
      <c r="AG30" s="210" t="s">
        <v>109</v>
      </c>
      <c r="AH30" s="210" t="s">
        <v>109</v>
      </c>
      <c r="AI30" s="210" t="s">
        <v>109</v>
      </c>
      <c r="AJ30" s="210" t="s">
        <v>109</v>
      </c>
      <c r="AK30" s="210" t="s">
        <v>109</v>
      </c>
      <c r="AL30" s="210" t="s">
        <v>109</v>
      </c>
      <c r="AM30" s="210" t="s">
        <v>109</v>
      </c>
      <c r="AN30" s="210" t="s">
        <v>109</v>
      </c>
      <c r="AO30" s="210" t="s">
        <v>109</v>
      </c>
      <c r="AP30" s="210" t="s">
        <v>109</v>
      </c>
      <c r="AQ30" s="210" t="s">
        <v>109</v>
      </c>
      <c r="AR30" s="210" t="s">
        <v>109</v>
      </c>
      <c r="AS30" s="210" t="s">
        <v>109</v>
      </c>
      <c r="AT30" s="210" t="s">
        <v>109</v>
      </c>
      <c r="AU30" s="210" t="s">
        <v>109</v>
      </c>
      <c r="AV30" s="210" t="s">
        <v>109</v>
      </c>
      <c r="AW30" s="210" t="s">
        <v>109</v>
      </c>
      <c r="AX30" s="210" t="s">
        <v>109</v>
      </c>
      <c r="AY30" s="210" t="s">
        <v>109</v>
      </c>
    </row>
    <row r="31" ht="47.25" hidden="1">
      <c r="A31" s="63" t="s">
        <v>130</v>
      </c>
      <c r="B31" s="72" t="s">
        <v>131</v>
      </c>
      <c r="C31" s="82" t="s">
        <v>108</v>
      </c>
      <c r="D31" s="210" t="s">
        <v>109</v>
      </c>
      <c r="E31" s="210" t="s">
        <v>109</v>
      </c>
      <c r="F31" s="210" t="s">
        <v>109</v>
      </c>
      <c r="G31" s="210" t="s">
        <v>109</v>
      </c>
      <c r="H31" s="210" t="s">
        <v>109</v>
      </c>
      <c r="I31" s="210" t="s">
        <v>109</v>
      </c>
      <c r="J31" s="210" t="s">
        <v>109</v>
      </c>
      <c r="K31" s="210" t="s">
        <v>109</v>
      </c>
      <c r="L31" s="210" t="s">
        <v>109</v>
      </c>
      <c r="M31" s="210" t="s">
        <v>109</v>
      </c>
      <c r="N31" s="210" t="s">
        <v>109</v>
      </c>
      <c r="O31" s="210" t="s">
        <v>109</v>
      </c>
      <c r="P31" s="210" t="s">
        <v>109</v>
      </c>
      <c r="Q31" s="210" t="s">
        <v>109</v>
      </c>
      <c r="R31" s="210" t="s">
        <v>109</v>
      </c>
      <c r="S31" s="210" t="s">
        <v>109</v>
      </c>
      <c r="T31" s="210" t="s">
        <v>109</v>
      </c>
      <c r="U31" s="210" t="s">
        <v>109</v>
      </c>
      <c r="V31" s="210" t="s">
        <v>109</v>
      </c>
      <c r="W31" s="210" t="s">
        <v>109</v>
      </c>
      <c r="X31" s="210" t="s">
        <v>109</v>
      </c>
      <c r="Y31" s="210" t="s">
        <v>109</v>
      </c>
      <c r="Z31" s="210" t="s">
        <v>109</v>
      </c>
      <c r="AA31" s="210" t="s">
        <v>109</v>
      </c>
      <c r="AB31" s="210" t="s">
        <v>109</v>
      </c>
      <c r="AC31" s="210" t="s">
        <v>109</v>
      </c>
      <c r="AD31" s="210" t="s">
        <v>109</v>
      </c>
      <c r="AE31" s="210" t="s">
        <v>109</v>
      </c>
      <c r="AF31" s="210" t="s">
        <v>109</v>
      </c>
      <c r="AG31" s="210" t="s">
        <v>109</v>
      </c>
      <c r="AH31" s="210" t="s">
        <v>109</v>
      </c>
      <c r="AI31" s="210" t="s">
        <v>109</v>
      </c>
      <c r="AJ31" s="210" t="s">
        <v>109</v>
      </c>
      <c r="AK31" s="210" t="s">
        <v>109</v>
      </c>
      <c r="AL31" s="210" t="s">
        <v>109</v>
      </c>
      <c r="AM31" s="210" t="s">
        <v>109</v>
      </c>
      <c r="AN31" s="210" t="s">
        <v>109</v>
      </c>
      <c r="AO31" s="210" t="s">
        <v>109</v>
      </c>
      <c r="AP31" s="210" t="s">
        <v>109</v>
      </c>
      <c r="AQ31" s="210" t="s">
        <v>109</v>
      </c>
      <c r="AR31" s="210" t="s">
        <v>109</v>
      </c>
      <c r="AS31" s="210" t="s">
        <v>109</v>
      </c>
      <c r="AT31" s="210" t="s">
        <v>109</v>
      </c>
      <c r="AU31" s="210" t="s">
        <v>109</v>
      </c>
      <c r="AV31" s="210" t="s">
        <v>109</v>
      </c>
      <c r="AW31" s="210" t="s">
        <v>109</v>
      </c>
      <c r="AX31" s="210" t="s">
        <v>109</v>
      </c>
      <c r="AY31" s="210" t="s">
        <v>109</v>
      </c>
    </row>
    <row r="32" ht="31.5" hidden="1">
      <c r="A32" s="63" t="s">
        <v>132</v>
      </c>
      <c r="B32" s="72" t="s">
        <v>133</v>
      </c>
      <c r="C32" s="82" t="s">
        <v>108</v>
      </c>
      <c r="D32" s="210" t="s">
        <v>109</v>
      </c>
      <c r="E32" s="210" t="s">
        <v>109</v>
      </c>
      <c r="F32" s="210" t="s">
        <v>109</v>
      </c>
      <c r="G32" s="210" t="s">
        <v>109</v>
      </c>
      <c r="H32" s="210" t="s">
        <v>109</v>
      </c>
      <c r="I32" s="210" t="s">
        <v>109</v>
      </c>
      <c r="J32" s="210" t="s">
        <v>109</v>
      </c>
      <c r="K32" s="210" t="s">
        <v>109</v>
      </c>
      <c r="L32" s="210" t="s">
        <v>109</v>
      </c>
      <c r="M32" s="210" t="s">
        <v>109</v>
      </c>
      <c r="N32" s="210" t="s">
        <v>109</v>
      </c>
      <c r="O32" s="210" t="s">
        <v>109</v>
      </c>
      <c r="P32" s="210" t="s">
        <v>109</v>
      </c>
      <c r="Q32" s="210" t="s">
        <v>109</v>
      </c>
      <c r="R32" s="210" t="s">
        <v>109</v>
      </c>
      <c r="S32" s="210" t="s">
        <v>109</v>
      </c>
      <c r="T32" s="210" t="s">
        <v>109</v>
      </c>
      <c r="U32" s="210" t="s">
        <v>109</v>
      </c>
      <c r="V32" s="210" t="s">
        <v>109</v>
      </c>
      <c r="W32" s="210" t="s">
        <v>109</v>
      </c>
      <c r="X32" s="210" t="s">
        <v>109</v>
      </c>
      <c r="Y32" s="210" t="s">
        <v>109</v>
      </c>
      <c r="Z32" s="210" t="s">
        <v>109</v>
      </c>
      <c r="AA32" s="210" t="s">
        <v>109</v>
      </c>
      <c r="AB32" s="210" t="s">
        <v>109</v>
      </c>
      <c r="AC32" s="210" t="s">
        <v>109</v>
      </c>
      <c r="AD32" s="210" t="s">
        <v>109</v>
      </c>
      <c r="AE32" s="210" t="s">
        <v>109</v>
      </c>
      <c r="AF32" s="210" t="s">
        <v>109</v>
      </c>
      <c r="AG32" s="210" t="s">
        <v>109</v>
      </c>
      <c r="AH32" s="210" t="s">
        <v>109</v>
      </c>
      <c r="AI32" s="210" t="s">
        <v>109</v>
      </c>
      <c r="AJ32" s="210" t="s">
        <v>109</v>
      </c>
      <c r="AK32" s="210" t="s">
        <v>109</v>
      </c>
      <c r="AL32" s="210" t="s">
        <v>109</v>
      </c>
      <c r="AM32" s="210" t="s">
        <v>109</v>
      </c>
      <c r="AN32" s="210" t="s">
        <v>109</v>
      </c>
      <c r="AO32" s="210" t="s">
        <v>109</v>
      </c>
      <c r="AP32" s="210" t="s">
        <v>109</v>
      </c>
      <c r="AQ32" s="210" t="s">
        <v>109</v>
      </c>
      <c r="AR32" s="210" t="s">
        <v>109</v>
      </c>
      <c r="AS32" s="210" t="s">
        <v>109</v>
      </c>
      <c r="AT32" s="210" t="s">
        <v>109</v>
      </c>
      <c r="AU32" s="210" t="s">
        <v>109</v>
      </c>
      <c r="AV32" s="210" t="s">
        <v>109</v>
      </c>
      <c r="AW32" s="210" t="s">
        <v>109</v>
      </c>
      <c r="AX32" s="210" t="s">
        <v>109</v>
      </c>
      <c r="AY32" s="210" t="s">
        <v>109</v>
      </c>
    </row>
    <row r="33" ht="31.5" hidden="1">
      <c r="A33" s="63" t="s">
        <v>134</v>
      </c>
      <c r="B33" s="72" t="s">
        <v>135</v>
      </c>
      <c r="C33" s="82" t="s">
        <v>108</v>
      </c>
      <c r="D33" s="210" t="s">
        <v>109</v>
      </c>
      <c r="E33" s="210" t="s">
        <v>109</v>
      </c>
      <c r="F33" s="210" t="s">
        <v>109</v>
      </c>
      <c r="G33" s="210" t="s">
        <v>109</v>
      </c>
      <c r="H33" s="210" t="s">
        <v>109</v>
      </c>
      <c r="I33" s="210" t="s">
        <v>109</v>
      </c>
      <c r="J33" s="210" t="s">
        <v>109</v>
      </c>
      <c r="K33" s="210" t="s">
        <v>109</v>
      </c>
      <c r="L33" s="210" t="s">
        <v>109</v>
      </c>
      <c r="M33" s="210" t="s">
        <v>109</v>
      </c>
      <c r="N33" s="210" t="s">
        <v>109</v>
      </c>
      <c r="O33" s="210" t="s">
        <v>109</v>
      </c>
      <c r="P33" s="210" t="s">
        <v>109</v>
      </c>
      <c r="Q33" s="210" t="s">
        <v>109</v>
      </c>
      <c r="R33" s="210" t="s">
        <v>109</v>
      </c>
      <c r="S33" s="210" t="s">
        <v>109</v>
      </c>
      <c r="T33" s="210" t="s">
        <v>109</v>
      </c>
      <c r="U33" s="210" t="s">
        <v>109</v>
      </c>
      <c r="V33" s="210" t="s">
        <v>109</v>
      </c>
      <c r="W33" s="210" t="s">
        <v>109</v>
      </c>
      <c r="X33" s="210" t="s">
        <v>109</v>
      </c>
      <c r="Y33" s="210" t="s">
        <v>109</v>
      </c>
      <c r="Z33" s="210" t="s">
        <v>109</v>
      </c>
      <c r="AA33" s="210" t="s">
        <v>109</v>
      </c>
      <c r="AB33" s="210" t="s">
        <v>109</v>
      </c>
      <c r="AC33" s="210" t="s">
        <v>109</v>
      </c>
      <c r="AD33" s="210" t="s">
        <v>109</v>
      </c>
      <c r="AE33" s="210" t="s">
        <v>109</v>
      </c>
      <c r="AF33" s="210" t="s">
        <v>109</v>
      </c>
      <c r="AG33" s="210" t="s">
        <v>109</v>
      </c>
      <c r="AH33" s="210" t="s">
        <v>109</v>
      </c>
      <c r="AI33" s="210" t="s">
        <v>109</v>
      </c>
      <c r="AJ33" s="210" t="s">
        <v>109</v>
      </c>
      <c r="AK33" s="210" t="s">
        <v>109</v>
      </c>
      <c r="AL33" s="210" t="s">
        <v>109</v>
      </c>
      <c r="AM33" s="210" t="s">
        <v>109</v>
      </c>
      <c r="AN33" s="210" t="s">
        <v>109</v>
      </c>
      <c r="AO33" s="210" t="s">
        <v>109</v>
      </c>
      <c r="AP33" s="210" t="s">
        <v>109</v>
      </c>
      <c r="AQ33" s="210" t="s">
        <v>109</v>
      </c>
      <c r="AR33" s="210" t="s">
        <v>109</v>
      </c>
      <c r="AS33" s="210" t="s">
        <v>109</v>
      </c>
      <c r="AT33" s="210" t="s">
        <v>109</v>
      </c>
      <c r="AU33" s="210" t="s">
        <v>109</v>
      </c>
      <c r="AV33" s="210" t="s">
        <v>109</v>
      </c>
      <c r="AW33" s="210" t="s">
        <v>109</v>
      </c>
      <c r="AX33" s="210" t="s">
        <v>109</v>
      </c>
      <c r="AY33" s="210" t="s">
        <v>109</v>
      </c>
    </row>
    <row r="34" ht="47.25" hidden="1">
      <c r="A34" s="63" t="s">
        <v>136</v>
      </c>
      <c r="B34" s="72" t="s">
        <v>137</v>
      </c>
      <c r="C34" s="82" t="s">
        <v>108</v>
      </c>
      <c r="D34" s="210" t="s">
        <v>109</v>
      </c>
      <c r="E34" s="210" t="s">
        <v>109</v>
      </c>
      <c r="F34" s="210" t="s">
        <v>109</v>
      </c>
      <c r="G34" s="210" t="s">
        <v>109</v>
      </c>
      <c r="H34" s="210" t="s">
        <v>109</v>
      </c>
      <c r="I34" s="210" t="s">
        <v>109</v>
      </c>
      <c r="J34" s="210" t="s">
        <v>109</v>
      </c>
      <c r="K34" s="210" t="s">
        <v>109</v>
      </c>
      <c r="L34" s="210" t="s">
        <v>109</v>
      </c>
      <c r="M34" s="210" t="s">
        <v>109</v>
      </c>
      <c r="N34" s="210" t="s">
        <v>109</v>
      </c>
      <c r="O34" s="210" t="s">
        <v>109</v>
      </c>
      <c r="P34" s="210" t="s">
        <v>109</v>
      </c>
      <c r="Q34" s="210" t="s">
        <v>109</v>
      </c>
      <c r="R34" s="210" t="s">
        <v>109</v>
      </c>
      <c r="S34" s="210" t="s">
        <v>109</v>
      </c>
      <c r="T34" s="210" t="s">
        <v>109</v>
      </c>
      <c r="U34" s="210" t="s">
        <v>109</v>
      </c>
      <c r="V34" s="210" t="s">
        <v>109</v>
      </c>
      <c r="W34" s="210" t="s">
        <v>109</v>
      </c>
      <c r="X34" s="210" t="s">
        <v>109</v>
      </c>
      <c r="Y34" s="210" t="s">
        <v>109</v>
      </c>
      <c r="Z34" s="210" t="s">
        <v>109</v>
      </c>
      <c r="AA34" s="210" t="s">
        <v>109</v>
      </c>
      <c r="AB34" s="210" t="s">
        <v>109</v>
      </c>
      <c r="AC34" s="210" t="s">
        <v>109</v>
      </c>
      <c r="AD34" s="210" t="s">
        <v>109</v>
      </c>
      <c r="AE34" s="210" t="s">
        <v>109</v>
      </c>
      <c r="AF34" s="210" t="s">
        <v>109</v>
      </c>
      <c r="AG34" s="210" t="s">
        <v>109</v>
      </c>
      <c r="AH34" s="210" t="s">
        <v>109</v>
      </c>
      <c r="AI34" s="210" t="s">
        <v>109</v>
      </c>
      <c r="AJ34" s="210" t="s">
        <v>109</v>
      </c>
      <c r="AK34" s="210" t="s">
        <v>109</v>
      </c>
      <c r="AL34" s="210" t="s">
        <v>109</v>
      </c>
      <c r="AM34" s="210" t="s">
        <v>109</v>
      </c>
      <c r="AN34" s="210" t="s">
        <v>109</v>
      </c>
      <c r="AO34" s="210" t="s">
        <v>109</v>
      </c>
      <c r="AP34" s="210" t="s">
        <v>109</v>
      </c>
      <c r="AQ34" s="210" t="s">
        <v>109</v>
      </c>
      <c r="AR34" s="210" t="s">
        <v>109</v>
      </c>
      <c r="AS34" s="210" t="s">
        <v>109</v>
      </c>
      <c r="AT34" s="210" t="s">
        <v>109</v>
      </c>
      <c r="AU34" s="210" t="s">
        <v>109</v>
      </c>
      <c r="AV34" s="210" t="s">
        <v>109</v>
      </c>
      <c r="AW34" s="210" t="s">
        <v>109</v>
      </c>
      <c r="AX34" s="210" t="s">
        <v>109</v>
      </c>
      <c r="AY34" s="210" t="s">
        <v>109</v>
      </c>
    </row>
    <row r="35" ht="31.5" hidden="1">
      <c r="A35" s="79" t="s">
        <v>138</v>
      </c>
      <c r="B35" s="82" t="s">
        <v>139</v>
      </c>
      <c r="C35" s="82" t="s">
        <v>108</v>
      </c>
      <c r="D35" s="210" t="s">
        <v>109</v>
      </c>
      <c r="E35" s="210" t="s">
        <v>109</v>
      </c>
      <c r="F35" s="210" t="s">
        <v>109</v>
      </c>
      <c r="G35" s="210" t="s">
        <v>109</v>
      </c>
      <c r="H35" s="210" t="s">
        <v>109</v>
      </c>
      <c r="I35" s="210" t="s">
        <v>109</v>
      </c>
      <c r="J35" s="210" t="s">
        <v>109</v>
      </c>
      <c r="K35" s="210" t="s">
        <v>109</v>
      </c>
      <c r="L35" s="210" t="s">
        <v>109</v>
      </c>
      <c r="M35" s="210" t="s">
        <v>109</v>
      </c>
      <c r="N35" s="210" t="s">
        <v>109</v>
      </c>
      <c r="O35" s="210" t="s">
        <v>109</v>
      </c>
      <c r="P35" s="210" t="s">
        <v>109</v>
      </c>
      <c r="Q35" s="210" t="s">
        <v>109</v>
      </c>
      <c r="R35" s="210" t="s">
        <v>109</v>
      </c>
      <c r="S35" s="210" t="s">
        <v>109</v>
      </c>
      <c r="T35" s="210" t="s">
        <v>109</v>
      </c>
      <c r="U35" s="210" t="s">
        <v>109</v>
      </c>
      <c r="V35" s="210" t="s">
        <v>109</v>
      </c>
      <c r="W35" s="210" t="s">
        <v>109</v>
      </c>
      <c r="X35" s="210" t="s">
        <v>109</v>
      </c>
      <c r="Y35" s="210" t="s">
        <v>109</v>
      </c>
      <c r="Z35" s="210" t="s">
        <v>109</v>
      </c>
      <c r="AA35" s="210" t="s">
        <v>109</v>
      </c>
      <c r="AB35" s="210" t="s">
        <v>109</v>
      </c>
      <c r="AC35" s="210" t="s">
        <v>109</v>
      </c>
      <c r="AD35" s="210" t="s">
        <v>109</v>
      </c>
      <c r="AE35" s="210" t="s">
        <v>109</v>
      </c>
      <c r="AF35" s="210" t="s">
        <v>109</v>
      </c>
      <c r="AG35" s="210" t="s">
        <v>109</v>
      </c>
      <c r="AH35" s="210" t="s">
        <v>109</v>
      </c>
      <c r="AI35" s="210" t="s">
        <v>109</v>
      </c>
      <c r="AJ35" s="210" t="s">
        <v>109</v>
      </c>
      <c r="AK35" s="210" t="s">
        <v>109</v>
      </c>
      <c r="AL35" s="210" t="s">
        <v>109</v>
      </c>
      <c r="AM35" s="210" t="s">
        <v>109</v>
      </c>
      <c r="AN35" s="210" t="s">
        <v>109</v>
      </c>
      <c r="AO35" s="210" t="s">
        <v>109</v>
      </c>
      <c r="AP35" s="210" t="s">
        <v>109</v>
      </c>
      <c r="AQ35" s="210" t="s">
        <v>109</v>
      </c>
      <c r="AR35" s="210" t="s">
        <v>109</v>
      </c>
      <c r="AS35" s="210" t="s">
        <v>109</v>
      </c>
      <c r="AT35" s="210" t="s">
        <v>109</v>
      </c>
      <c r="AU35" s="210" t="s">
        <v>109</v>
      </c>
      <c r="AV35" s="210" t="s">
        <v>109</v>
      </c>
      <c r="AW35" s="210" t="s">
        <v>109</v>
      </c>
      <c r="AX35" s="210" t="s">
        <v>109</v>
      </c>
      <c r="AY35" s="210" t="s">
        <v>109</v>
      </c>
    </row>
    <row r="36" ht="31.5" hidden="1">
      <c r="A36" s="79" t="s">
        <v>140</v>
      </c>
      <c r="B36" s="82" t="s">
        <v>141</v>
      </c>
      <c r="C36" s="82" t="s">
        <v>108</v>
      </c>
      <c r="D36" s="210" t="s">
        <v>109</v>
      </c>
      <c r="E36" s="210" t="s">
        <v>109</v>
      </c>
      <c r="F36" s="210" t="s">
        <v>109</v>
      </c>
      <c r="G36" s="210" t="s">
        <v>109</v>
      </c>
      <c r="H36" s="210" t="s">
        <v>109</v>
      </c>
      <c r="I36" s="210" t="s">
        <v>109</v>
      </c>
      <c r="J36" s="210" t="s">
        <v>109</v>
      </c>
      <c r="K36" s="210" t="s">
        <v>109</v>
      </c>
      <c r="L36" s="210" t="s">
        <v>109</v>
      </c>
      <c r="M36" s="210" t="s">
        <v>109</v>
      </c>
      <c r="N36" s="210" t="s">
        <v>109</v>
      </c>
      <c r="O36" s="210" t="s">
        <v>109</v>
      </c>
      <c r="P36" s="210" t="s">
        <v>109</v>
      </c>
      <c r="Q36" s="210" t="s">
        <v>109</v>
      </c>
      <c r="R36" s="210" t="s">
        <v>109</v>
      </c>
      <c r="S36" s="210" t="s">
        <v>109</v>
      </c>
      <c r="T36" s="210" t="s">
        <v>109</v>
      </c>
      <c r="U36" s="210" t="s">
        <v>109</v>
      </c>
      <c r="V36" s="210" t="s">
        <v>109</v>
      </c>
      <c r="W36" s="210" t="s">
        <v>109</v>
      </c>
      <c r="X36" s="210" t="s">
        <v>109</v>
      </c>
      <c r="Y36" s="210" t="s">
        <v>109</v>
      </c>
      <c r="Z36" s="210" t="s">
        <v>109</v>
      </c>
      <c r="AA36" s="210" t="s">
        <v>109</v>
      </c>
      <c r="AB36" s="210" t="s">
        <v>109</v>
      </c>
      <c r="AC36" s="210" t="s">
        <v>109</v>
      </c>
      <c r="AD36" s="210" t="s">
        <v>109</v>
      </c>
      <c r="AE36" s="210" t="s">
        <v>109</v>
      </c>
      <c r="AF36" s="210" t="s">
        <v>109</v>
      </c>
      <c r="AG36" s="210" t="s">
        <v>109</v>
      </c>
      <c r="AH36" s="210" t="s">
        <v>109</v>
      </c>
      <c r="AI36" s="210" t="s">
        <v>109</v>
      </c>
      <c r="AJ36" s="210" t="s">
        <v>109</v>
      </c>
      <c r="AK36" s="210" t="s">
        <v>109</v>
      </c>
      <c r="AL36" s="210" t="s">
        <v>109</v>
      </c>
      <c r="AM36" s="210" t="s">
        <v>109</v>
      </c>
      <c r="AN36" s="210" t="s">
        <v>109</v>
      </c>
      <c r="AO36" s="210" t="s">
        <v>109</v>
      </c>
      <c r="AP36" s="210" t="s">
        <v>109</v>
      </c>
      <c r="AQ36" s="210" t="s">
        <v>109</v>
      </c>
      <c r="AR36" s="210" t="s">
        <v>109</v>
      </c>
      <c r="AS36" s="210" t="s">
        <v>109</v>
      </c>
      <c r="AT36" s="210" t="s">
        <v>109</v>
      </c>
      <c r="AU36" s="210" t="s">
        <v>109</v>
      </c>
      <c r="AV36" s="210" t="s">
        <v>109</v>
      </c>
      <c r="AW36" s="210" t="s">
        <v>109</v>
      </c>
      <c r="AX36" s="210" t="s">
        <v>109</v>
      </c>
      <c r="AY36" s="210" t="s">
        <v>109</v>
      </c>
    </row>
    <row r="37" ht="31.5" hidden="1">
      <c r="A37" s="79" t="s">
        <v>142</v>
      </c>
      <c r="B37" s="82" t="s">
        <v>143</v>
      </c>
      <c r="C37" s="82" t="s">
        <v>108</v>
      </c>
      <c r="D37" s="210" t="s">
        <v>109</v>
      </c>
      <c r="E37" s="210" t="s">
        <v>109</v>
      </c>
      <c r="F37" s="210" t="s">
        <v>109</v>
      </c>
      <c r="G37" s="210" t="s">
        <v>109</v>
      </c>
      <c r="H37" s="210" t="s">
        <v>109</v>
      </c>
      <c r="I37" s="210" t="s">
        <v>109</v>
      </c>
      <c r="J37" s="210" t="s">
        <v>109</v>
      </c>
      <c r="K37" s="210" t="s">
        <v>109</v>
      </c>
      <c r="L37" s="210" t="s">
        <v>109</v>
      </c>
      <c r="M37" s="210" t="s">
        <v>109</v>
      </c>
      <c r="N37" s="210" t="s">
        <v>109</v>
      </c>
      <c r="O37" s="210" t="s">
        <v>109</v>
      </c>
      <c r="P37" s="210" t="s">
        <v>109</v>
      </c>
      <c r="Q37" s="210" t="s">
        <v>109</v>
      </c>
      <c r="R37" s="210" t="s">
        <v>109</v>
      </c>
      <c r="S37" s="210" t="s">
        <v>109</v>
      </c>
      <c r="T37" s="210" t="s">
        <v>109</v>
      </c>
      <c r="U37" s="210" t="s">
        <v>109</v>
      </c>
      <c r="V37" s="210" t="s">
        <v>109</v>
      </c>
      <c r="W37" s="210" t="s">
        <v>109</v>
      </c>
      <c r="X37" s="210" t="s">
        <v>109</v>
      </c>
      <c r="Y37" s="210" t="s">
        <v>109</v>
      </c>
      <c r="Z37" s="210" t="s">
        <v>109</v>
      </c>
      <c r="AA37" s="210" t="s">
        <v>109</v>
      </c>
      <c r="AB37" s="210" t="s">
        <v>109</v>
      </c>
      <c r="AC37" s="210" t="s">
        <v>109</v>
      </c>
      <c r="AD37" s="210" t="s">
        <v>109</v>
      </c>
      <c r="AE37" s="210" t="s">
        <v>109</v>
      </c>
      <c r="AF37" s="210" t="s">
        <v>109</v>
      </c>
      <c r="AG37" s="210" t="s">
        <v>109</v>
      </c>
      <c r="AH37" s="210" t="s">
        <v>109</v>
      </c>
      <c r="AI37" s="210" t="s">
        <v>109</v>
      </c>
      <c r="AJ37" s="210" t="s">
        <v>109</v>
      </c>
      <c r="AK37" s="210" t="s">
        <v>109</v>
      </c>
      <c r="AL37" s="210" t="s">
        <v>109</v>
      </c>
      <c r="AM37" s="210" t="s">
        <v>109</v>
      </c>
      <c r="AN37" s="210" t="s">
        <v>109</v>
      </c>
      <c r="AO37" s="210" t="s">
        <v>109</v>
      </c>
      <c r="AP37" s="210" t="s">
        <v>109</v>
      </c>
      <c r="AQ37" s="210" t="s">
        <v>109</v>
      </c>
      <c r="AR37" s="210" t="s">
        <v>109</v>
      </c>
      <c r="AS37" s="210" t="s">
        <v>109</v>
      </c>
      <c r="AT37" s="210" t="s">
        <v>109</v>
      </c>
      <c r="AU37" s="210" t="s">
        <v>109</v>
      </c>
      <c r="AV37" s="210" t="s">
        <v>109</v>
      </c>
      <c r="AW37" s="210" t="s">
        <v>109</v>
      </c>
      <c r="AX37" s="210" t="s">
        <v>109</v>
      </c>
      <c r="AY37" s="210" t="s">
        <v>109</v>
      </c>
    </row>
    <row r="38" ht="78.75" hidden="1">
      <c r="A38" s="79" t="s">
        <v>142</v>
      </c>
      <c r="B38" s="82" t="s">
        <v>144</v>
      </c>
      <c r="C38" s="82" t="s">
        <v>108</v>
      </c>
      <c r="D38" s="210" t="s">
        <v>109</v>
      </c>
      <c r="E38" s="210" t="s">
        <v>109</v>
      </c>
      <c r="F38" s="210" t="s">
        <v>109</v>
      </c>
      <c r="G38" s="210" t="s">
        <v>109</v>
      </c>
      <c r="H38" s="210" t="s">
        <v>109</v>
      </c>
      <c r="I38" s="210" t="s">
        <v>109</v>
      </c>
      <c r="J38" s="210" t="s">
        <v>109</v>
      </c>
      <c r="K38" s="210" t="s">
        <v>109</v>
      </c>
      <c r="L38" s="210" t="s">
        <v>109</v>
      </c>
      <c r="M38" s="210" t="s">
        <v>109</v>
      </c>
      <c r="N38" s="210" t="s">
        <v>109</v>
      </c>
      <c r="O38" s="210" t="s">
        <v>109</v>
      </c>
      <c r="P38" s="210" t="s">
        <v>109</v>
      </c>
      <c r="Q38" s="210" t="s">
        <v>109</v>
      </c>
      <c r="R38" s="210" t="s">
        <v>109</v>
      </c>
      <c r="S38" s="210" t="s">
        <v>109</v>
      </c>
      <c r="T38" s="210" t="s">
        <v>109</v>
      </c>
      <c r="U38" s="210" t="s">
        <v>109</v>
      </c>
      <c r="V38" s="210" t="s">
        <v>109</v>
      </c>
      <c r="W38" s="210" t="s">
        <v>109</v>
      </c>
      <c r="X38" s="210" t="s">
        <v>109</v>
      </c>
      <c r="Y38" s="210" t="s">
        <v>109</v>
      </c>
      <c r="Z38" s="210" t="s">
        <v>109</v>
      </c>
      <c r="AA38" s="210" t="s">
        <v>109</v>
      </c>
      <c r="AB38" s="210" t="s">
        <v>109</v>
      </c>
      <c r="AC38" s="210" t="s">
        <v>109</v>
      </c>
      <c r="AD38" s="210" t="s">
        <v>109</v>
      </c>
      <c r="AE38" s="210" t="s">
        <v>109</v>
      </c>
      <c r="AF38" s="210" t="s">
        <v>109</v>
      </c>
      <c r="AG38" s="210" t="s">
        <v>109</v>
      </c>
      <c r="AH38" s="210" t="s">
        <v>109</v>
      </c>
      <c r="AI38" s="210" t="s">
        <v>109</v>
      </c>
      <c r="AJ38" s="210" t="s">
        <v>109</v>
      </c>
      <c r="AK38" s="210" t="s">
        <v>109</v>
      </c>
      <c r="AL38" s="210" t="s">
        <v>109</v>
      </c>
      <c r="AM38" s="210" t="s">
        <v>109</v>
      </c>
      <c r="AN38" s="210" t="s">
        <v>109</v>
      </c>
      <c r="AO38" s="210" t="s">
        <v>109</v>
      </c>
      <c r="AP38" s="210" t="s">
        <v>109</v>
      </c>
      <c r="AQ38" s="210" t="s">
        <v>109</v>
      </c>
      <c r="AR38" s="210" t="s">
        <v>109</v>
      </c>
      <c r="AS38" s="210" t="s">
        <v>109</v>
      </c>
      <c r="AT38" s="210" t="s">
        <v>109</v>
      </c>
      <c r="AU38" s="210" t="s">
        <v>109</v>
      </c>
      <c r="AV38" s="210" t="s">
        <v>109</v>
      </c>
      <c r="AW38" s="210" t="s">
        <v>109</v>
      </c>
      <c r="AX38" s="210" t="s">
        <v>109</v>
      </c>
      <c r="AY38" s="210" t="s">
        <v>109</v>
      </c>
    </row>
    <row r="39" ht="63" hidden="1">
      <c r="A39" s="79" t="s">
        <v>142</v>
      </c>
      <c r="B39" s="82" t="s">
        <v>145</v>
      </c>
      <c r="C39" s="82" t="s">
        <v>108</v>
      </c>
      <c r="D39" s="210" t="s">
        <v>109</v>
      </c>
      <c r="E39" s="210" t="s">
        <v>109</v>
      </c>
      <c r="F39" s="210" t="s">
        <v>109</v>
      </c>
      <c r="G39" s="210" t="s">
        <v>109</v>
      </c>
      <c r="H39" s="210" t="s">
        <v>109</v>
      </c>
      <c r="I39" s="210" t="s">
        <v>109</v>
      </c>
      <c r="J39" s="210" t="s">
        <v>109</v>
      </c>
      <c r="K39" s="210" t="s">
        <v>109</v>
      </c>
      <c r="L39" s="210" t="s">
        <v>109</v>
      </c>
      <c r="M39" s="210" t="s">
        <v>109</v>
      </c>
      <c r="N39" s="210" t="s">
        <v>109</v>
      </c>
      <c r="O39" s="210" t="s">
        <v>109</v>
      </c>
      <c r="P39" s="210" t="s">
        <v>109</v>
      </c>
      <c r="Q39" s="210" t="s">
        <v>109</v>
      </c>
      <c r="R39" s="210" t="s">
        <v>109</v>
      </c>
      <c r="S39" s="210" t="s">
        <v>109</v>
      </c>
      <c r="T39" s="210" t="s">
        <v>109</v>
      </c>
      <c r="U39" s="210" t="s">
        <v>109</v>
      </c>
      <c r="V39" s="210" t="s">
        <v>109</v>
      </c>
      <c r="W39" s="210" t="s">
        <v>109</v>
      </c>
      <c r="X39" s="210" t="s">
        <v>109</v>
      </c>
      <c r="Y39" s="210" t="s">
        <v>109</v>
      </c>
      <c r="Z39" s="210" t="s">
        <v>109</v>
      </c>
      <c r="AA39" s="210" t="s">
        <v>109</v>
      </c>
      <c r="AB39" s="210" t="s">
        <v>109</v>
      </c>
      <c r="AC39" s="210" t="s">
        <v>109</v>
      </c>
      <c r="AD39" s="210" t="s">
        <v>109</v>
      </c>
      <c r="AE39" s="210" t="s">
        <v>109</v>
      </c>
      <c r="AF39" s="210" t="s">
        <v>109</v>
      </c>
      <c r="AG39" s="210" t="s">
        <v>109</v>
      </c>
      <c r="AH39" s="210" t="s">
        <v>109</v>
      </c>
      <c r="AI39" s="210" t="s">
        <v>109</v>
      </c>
      <c r="AJ39" s="210" t="s">
        <v>109</v>
      </c>
      <c r="AK39" s="210" t="s">
        <v>109</v>
      </c>
      <c r="AL39" s="210" t="s">
        <v>109</v>
      </c>
      <c r="AM39" s="210" t="s">
        <v>109</v>
      </c>
      <c r="AN39" s="210" t="s">
        <v>109</v>
      </c>
      <c r="AO39" s="210" t="s">
        <v>109</v>
      </c>
      <c r="AP39" s="210" t="s">
        <v>109</v>
      </c>
      <c r="AQ39" s="210" t="s">
        <v>109</v>
      </c>
      <c r="AR39" s="210" t="s">
        <v>109</v>
      </c>
      <c r="AS39" s="210" t="s">
        <v>109</v>
      </c>
      <c r="AT39" s="210" t="s">
        <v>109</v>
      </c>
      <c r="AU39" s="210" t="s">
        <v>109</v>
      </c>
      <c r="AV39" s="210" t="s">
        <v>109</v>
      </c>
      <c r="AW39" s="210" t="s">
        <v>109</v>
      </c>
      <c r="AX39" s="210" t="s">
        <v>109</v>
      </c>
      <c r="AY39" s="210" t="s">
        <v>109</v>
      </c>
    </row>
    <row r="40" ht="63" hidden="1">
      <c r="A40" s="79" t="s">
        <v>142</v>
      </c>
      <c r="B40" s="82" t="s">
        <v>146</v>
      </c>
      <c r="C40" s="82" t="s">
        <v>108</v>
      </c>
      <c r="D40" s="210" t="s">
        <v>109</v>
      </c>
      <c r="E40" s="210" t="s">
        <v>109</v>
      </c>
      <c r="F40" s="210" t="s">
        <v>109</v>
      </c>
      <c r="G40" s="210" t="s">
        <v>109</v>
      </c>
      <c r="H40" s="210" t="s">
        <v>109</v>
      </c>
      <c r="I40" s="210" t="s">
        <v>109</v>
      </c>
      <c r="J40" s="210" t="s">
        <v>109</v>
      </c>
      <c r="K40" s="210" t="s">
        <v>109</v>
      </c>
      <c r="L40" s="210" t="s">
        <v>109</v>
      </c>
      <c r="M40" s="210" t="s">
        <v>109</v>
      </c>
      <c r="N40" s="210" t="s">
        <v>109</v>
      </c>
      <c r="O40" s="210" t="s">
        <v>109</v>
      </c>
      <c r="P40" s="210" t="s">
        <v>109</v>
      </c>
      <c r="Q40" s="210" t="s">
        <v>109</v>
      </c>
      <c r="R40" s="210" t="s">
        <v>109</v>
      </c>
      <c r="S40" s="210" t="s">
        <v>109</v>
      </c>
      <c r="T40" s="210" t="s">
        <v>109</v>
      </c>
      <c r="U40" s="210" t="s">
        <v>109</v>
      </c>
      <c r="V40" s="210" t="s">
        <v>109</v>
      </c>
      <c r="W40" s="210" t="s">
        <v>109</v>
      </c>
      <c r="X40" s="210" t="s">
        <v>109</v>
      </c>
      <c r="Y40" s="210" t="s">
        <v>109</v>
      </c>
      <c r="Z40" s="210" t="s">
        <v>109</v>
      </c>
      <c r="AA40" s="210" t="s">
        <v>109</v>
      </c>
      <c r="AB40" s="210" t="s">
        <v>109</v>
      </c>
      <c r="AC40" s="210" t="s">
        <v>109</v>
      </c>
      <c r="AD40" s="210" t="s">
        <v>109</v>
      </c>
      <c r="AE40" s="210" t="s">
        <v>109</v>
      </c>
      <c r="AF40" s="210" t="s">
        <v>109</v>
      </c>
      <c r="AG40" s="210" t="s">
        <v>109</v>
      </c>
      <c r="AH40" s="210" t="s">
        <v>109</v>
      </c>
      <c r="AI40" s="210" t="s">
        <v>109</v>
      </c>
      <c r="AJ40" s="210" t="s">
        <v>109</v>
      </c>
      <c r="AK40" s="210" t="s">
        <v>109</v>
      </c>
      <c r="AL40" s="210" t="s">
        <v>109</v>
      </c>
      <c r="AM40" s="210" t="s">
        <v>109</v>
      </c>
      <c r="AN40" s="210" t="s">
        <v>109</v>
      </c>
      <c r="AO40" s="210" t="s">
        <v>109</v>
      </c>
      <c r="AP40" s="210" t="s">
        <v>109</v>
      </c>
      <c r="AQ40" s="210" t="s">
        <v>109</v>
      </c>
      <c r="AR40" s="210" t="s">
        <v>109</v>
      </c>
      <c r="AS40" s="210" t="s">
        <v>109</v>
      </c>
      <c r="AT40" s="210" t="s">
        <v>109</v>
      </c>
      <c r="AU40" s="210" t="s">
        <v>109</v>
      </c>
      <c r="AV40" s="210" t="s">
        <v>109</v>
      </c>
      <c r="AW40" s="210" t="s">
        <v>109</v>
      </c>
      <c r="AX40" s="210" t="s">
        <v>109</v>
      </c>
      <c r="AY40" s="210" t="s">
        <v>109</v>
      </c>
    </row>
    <row r="41" ht="31.5" hidden="1">
      <c r="A41" s="79" t="s">
        <v>147</v>
      </c>
      <c r="B41" s="82" t="s">
        <v>143</v>
      </c>
      <c r="C41" s="82" t="s">
        <v>108</v>
      </c>
      <c r="D41" s="210" t="s">
        <v>109</v>
      </c>
      <c r="E41" s="210" t="s">
        <v>109</v>
      </c>
      <c r="F41" s="210" t="s">
        <v>109</v>
      </c>
      <c r="G41" s="210" t="s">
        <v>109</v>
      </c>
      <c r="H41" s="210" t="s">
        <v>109</v>
      </c>
      <c r="I41" s="210" t="s">
        <v>109</v>
      </c>
      <c r="J41" s="210" t="s">
        <v>109</v>
      </c>
      <c r="K41" s="210" t="s">
        <v>109</v>
      </c>
      <c r="L41" s="210" t="s">
        <v>109</v>
      </c>
      <c r="M41" s="210" t="s">
        <v>109</v>
      </c>
      <c r="N41" s="210" t="s">
        <v>109</v>
      </c>
      <c r="O41" s="210" t="s">
        <v>109</v>
      </c>
      <c r="P41" s="210" t="s">
        <v>109</v>
      </c>
      <c r="Q41" s="210" t="s">
        <v>109</v>
      </c>
      <c r="R41" s="210" t="s">
        <v>109</v>
      </c>
      <c r="S41" s="210" t="s">
        <v>109</v>
      </c>
      <c r="T41" s="210" t="s">
        <v>109</v>
      </c>
      <c r="U41" s="210" t="s">
        <v>109</v>
      </c>
      <c r="V41" s="210" t="s">
        <v>109</v>
      </c>
      <c r="W41" s="210" t="s">
        <v>109</v>
      </c>
      <c r="X41" s="210" t="s">
        <v>109</v>
      </c>
      <c r="Y41" s="210" t="s">
        <v>109</v>
      </c>
      <c r="Z41" s="210" t="s">
        <v>109</v>
      </c>
      <c r="AA41" s="210" t="s">
        <v>109</v>
      </c>
      <c r="AB41" s="210" t="s">
        <v>109</v>
      </c>
      <c r="AC41" s="210" t="s">
        <v>109</v>
      </c>
      <c r="AD41" s="210" t="s">
        <v>109</v>
      </c>
      <c r="AE41" s="210" t="s">
        <v>109</v>
      </c>
      <c r="AF41" s="210" t="s">
        <v>109</v>
      </c>
      <c r="AG41" s="210" t="s">
        <v>109</v>
      </c>
      <c r="AH41" s="210" t="s">
        <v>109</v>
      </c>
      <c r="AI41" s="210" t="s">
        <v>109</v>
      </c>
      <c r="AJ41" s="210" t="s">
        <v>109</v>
      </c>
      <c r="AK41" s="210" t="s">
        <v>109</v>
      </c>
      <c r="AL41" s="210" t="s">
        <v>109</v>
      </c>
      <c r="AM41" s="210" t="s">
        <v>109</v>
      </c>
      <c r="AN41" s="210" t="s">
        <v>109</v>
      </c>
      <c r="AO41" s="210" t="s">
        <v>109</v>
      </c>
      <c r="AP41" s="210" t="s">
        <v>109</v>
      </c>
      <c r="AQ41" s="210" t="s">
        <v>109</v>
      </c>
      <c r="AR41" s="210" t="s">
        <v>109</v>
      </c>
      <c r="AS41" s="210" t="s">
        <v>109</v>
      </c>
      <c r="AT41" s="210" t="s">
        <v>109</v>
      </c>
      <c r="AU41" s="210" t="s">
        <v>109</v>
      </c>
      <c r="AV41" s="210" t="s">
        <v>109</v>
      </c>
      <c r="AW41" s="210" t="s">
        <v>109</v>
      </c>
      <c r="AX41" s="210" t="s">
        <v>109</v>
      </c>
      <c r="AY41" s="210" t="s">
        <v>109</v>
      </c>
    </row>
    <row r="42" ht="78.75" hidden="1">
      <c r="A42" s="79" t="s">
        <v>147</v>
      </c>
      <c r="B42" s="82" t="s">
        <v>144</v>
      </c>
      <c r="C42" s="82" t="s">
        <v>108</v>
      </c>
      <c r="D42" s="210" t="s">
        <v>109</v>
      </c>
      <c r="E42" s="210" t="s">
        <v>109</v>
      </c>
      <c r="F42" s="210" t="s">
        <v>109</v>
      </c>
      <c r="G42" s="210" t="s">
        <v>109</v>
      </c>
      <c r="H42" s="210" t="s">
        <v>109</v>
      </c>
      <c r="I42" s="210" t="s">
        <v>109</v>
      </c>
      <c r="J42" s="210" t="s">
        <v>109</v>
      </c>
      <c r="K42" s="210" t="s">
        <v>109</v>
      </c>
      <c r="L42" s="210" t="s">
        <v>109</v>
      </c>
      <c r="M42" s="210" t="s">
        <v>109</v>
      </c>
      <c r="N42" s="210" t="s">
        <v>109</v>
      </c>
      <c r="O42" s="210" t="s">
        <v>109</v>
      </c>
      <c r="P42" s="210" t="s">
        <v>109</v>
      </c>
      <c r="Q42" s="210" t="s">
        <v>109</v>
      </c>
      <c r="R42" s="210" t="s">
        <v>109</v>
      </c>
      <c r="S42" s="210" t="s">
        <v>109</v>
      </c>
      <c r="T42" s="210" t="s">
        <v>109</v>
      </c>
      <c r="U42" s="210" t="s">
        <v>109</v>
      </c>
      <c r="V42" s="210" t="s">
        <v>109</v>
      </c>
      <c r="W42" s="210" t="s">
        <v>109</v>
      </c>
      <c r="X42" s="210" t="s">
        <v>109</v>
      </c>
      <c r="Y42" s="210" t="s">
        <v>109</v>
      </c>
      <c r="Z42" s="210" t="s">
        <v>109</v>
      </c>
      <c r="AA42" s="210" t="s">
        <v>109</v>
      </c>
      <c r="AB42" s="210" t="s">
        <v>109</v>
      </c>
      <c r="AC42" s="210" t="s">
        <v>109</v>
      </c>
      <c r="AD42" s="210" t="s">
        <v>109</v>
      </c>
      <c r="AE42" s="210" t="s">
        <v>109</v>
      </c>
      <c r="AF42" s="210" t="s">
        <v>109</v>
      </c>
      <c r="AG42" s="210" t="s">
        <v>109</v>
      </c>
      <c r="AH42" s="210" t="s">
        <v>109</v>
      </c>
      <c r="AI42" s="210" t="s">
        <v>109</v>
      </c>
      <c r="AJ42" s="210" t="s">
        <v>109</v>
      </c>
      <c r="AK42" s="210" t="s">
        <v>109</v>
      </c>
      <c r="AL42" s="210" t="s">
        <v>109</v>
      </c>
      <c r="AM42" s="210" t="s">
        <v>109</v>
      </c>
      <c r="AN42" s="210" t="s">
        <v>109</v>
      </c>
      <c r="AO42" s="210" t="s">
        <v>109</v>
      </c>
      <c r="AP42" s="210" t="s">
        <v>109</v>
      </c>
      <c r="AQ42" s="210" t="s">
        <v>109</v>
      </c>
      <c r="AR42" s="210" t="s">
        <v>109</v>
      </c>
      <c r="AS42" s="210" t="s">
        <v>109</v>
      </c>
      <c r="AT42" s="210" t="s">
        <v>109</v>
      </c>
      <c r="AU42" s="210" t="s">
        <v>109</v>
      </c>
      <c r="AV42" s="210" t="s">
        <v>109</v>
      </c>
      <c r="AW42" s="210" t="s">
        <v>109</v>
      </c>
      <c r="AX42" s="210" t="s">
        <v>109</v>
      </c>
      <c r="AY42" s="210" t="s">
        <v>109</v>
      </c>
    </row>
    <row r="43" ht="63" hidden="1">
      <c r="A43" s="79" t="s">
        <v>147</v>
      </c>
      <c r="B43" s="82" t="s">
        <v>145</v>
      </c>
      <c r="C43" s="82" t="s">
        <v>108</v>
      </c>
      <c r="D43" s="210" t="s">
        <v>109</v>
      </c>
      <c r="E43" s="210" t="s">
        <v>109</v>
      </c>
      <c r="F43" s="210" t="s">
        <v>109</v>
      </c>
      <c r="G43" s="210" t="s">
        <v>109</v>
      </c>
      <c r="H43" s="210" t="s">
        <v>109</v>
      </c>
      <c r="I43" s="210" t="s">
        <v>109</v>
      </c>
      <c r="J43" s="210" t="s">
        <v>109</v>
      </c>
      <c r="K43" s="210" t="s">
        <v>109</v>
      </c>
      <c r="L43" s="210" t="s">
        <v>109</v>
      </c>
      <c r="M43" s="210" t="s">
        <v>109</v>
      </c>
      <c r="N43" s="210" t="s">
        <v>109</v>
      </c>
      <c r="O43" s="210" t="s">
        <v>109</v>
      </c>
      <c r="P43" s="210" t="s">
        <v>109</v>
      </c>
      <c r="Q43" s="210" t="s">
        <v>109</v>
      </c>
      <c r="R43" s="210" t="s">
        <v>109</v>
      </c>
      <c r="S43" s="210" t="s">
        <v>109</v>
      </c>
      <c r="T43" s="210" t="s">
        <v>109</v>
      </c>
      <c r="U43" s="210" t="s">
        <v>109</v>
      </c>
      <c r="V43" s="210" t="s">
        <v>109</v>
      </c>
      <c r="W43" s="210" t="s">
        <v>109</v>
      </c>
      <c r="X43" s="210" t="s">
        <v>109</v>
      </c>
      <c r="Y43" s="210" t="s">
        <v>109</v>
      </c>
      <c r="Z43" s="210" t="s">
        <v>109</v>
      </c>
      <c r="AA43" s="210" t="s">
        <v>109</v>
      </c>
      <c r="AB43" s="210" t="s">
        <v>109</v>
      </c>
      <c r="AC43" s="210" t="s">
        <v>109</v>
      </c>
      <c r="AD43" s="210" t="s">
        <v>109</v>
      </c>
      <c r="AE43" s="210" t="s">
        <v>109</v>
      </c>
      <c r="AF43" s="210" t="s">
        <v>109</v>
      </c>
      <c r="AG43" s="210" t="s">
        <v>109</v>
      </c>
      <c r="AH43" s="210" t="s">
        <v>109</v>
      </c>
      <c r="AI43" s="210" t="s">
        <v>109</v>
      </c>
      <c r="AJ43" s="210" t="s">
        <v>109</v>
      </c>
      <c r="AK43" s="210" t="s">
        <v>109</v>
      </c>
      <c r="AL43" s="210" t="s">
        <v>109</v>
      </c>
      <c r="AM43" s="210" t="s">
        <v>109</v>
      </c>
      <c r="AN43" s="210" t="s">
        <v>109</v>
      </c>
      <c r="AO43" s="210" t="s">
        <v>109</v>
      </c>
      <c r="AP43" s="210" t="s">
        <v>109</v>
      </c>
      <c r="AQ43" s="210" t="s">
        <v>109</v>
      </c>
      <c r="AR43" s="210" t="s">
        <v>109</v>
      </c>
      <c r="AS43" s="210" t="s">
        <v>109</v>
      </c>
      <c r="AT43" s="210" t="s">
        <v>109</v>
      </c>
      <c r="AU43" s="210" t="s">
        <v>109</v>
      </c>
      <c r="AV43" s="210" t="s">
        <v>109</v>
      </c>
      <c r="AW43" s="210" t="s">
        <v>109</v>
      </c>
      <c r="AX43" s="210" t="s">
        <v>109</v>
      </c>
      <c r="AY43" s="210" t="s">
        <v>109</v>
      </c>
    </row>
    <row r="44" ht="63" hidden="1">
      <c r="A44" s="79" t="s">
        <v>147</v>
      </c>
      <c r="B44" s="82" t="s">
        <v>148</v>
      </c>
      <c r="C44" s="82" t="s">
        <v>108</v>
      </c>
      <c r="D44" s="210" t="s">
        <v>109</v>
      </c>
      <c r="E44" s="210" t="s">
        <v>109</v>
      </c>
      <c r="F44" s="210" t="s">
        <v>109</v>
      </c>
      <c r="G44" s="210" t="s">
        <v>109</v>
      </c>
      <c r="H44" s="210" t="s">
        <v>109</v>
      </c>
      <c r="I44" s="210" t="s">
        <v>109</v>
      </c>
      <c r="J44" s="210" t="s">
        <v>109</v>
      </c>
      <c r="K44" s="210" t="s">
        <v>109</v>
      </c>
      <c r="L44" s="210" t="s">
        <v>109</v>
      </c>
      <c r="M44" s="210" t="s">
        <v>109</v>
      </c>
      <c r="N44" s="210" t="s">
        <v>109</v>
      </c>
      <c r="O44" s="210" t="s">
        <v>109</v>
      </c>
      <c r="P44" s="210" t="s">
        <v>109</v>
      </c>
      <c r="Q44" s="210" t="s">
        <v>109</v>
      </c>
      <c r="R44" s="210" t="s">
        <v>109</v>
      </c>
      <c r="S44" s="210" t="s">
        <v>109</v>
      </c>
      <c r="T44" s="210" t="s">
        <v>109</v>
      </c>
      <c r="U44" s="210" t="s">
        <v>109</v>
      </c>
      <c r="V44" s="210" t="s">
        <v>109</v>
      </c>
      <c r="W44" s="210" t="s">
        <v>109</v>
      </c>
      <c r="X44" s="210" t="s">
        <v>109</v>
      </c>
      <c r="Y44" s="210" t="s">
        <v>109</v>
      </c>
      <c r="Z44" s="210" t="s">
        <v>109</v>
      </c>
      <c r="AA44" s="210" t="s">
        <v>109</v>
      </c>
      <c r="AB44" s="210" t="s">
        <v>109</v>
      </c>
      <c r="AC44" s="210" t="s">
        <v>109</v>
      </c>
      <c r="AD44" s="210" t="s">
        <v>109</v>
      </c>
      <c r="AE44" s="210" t="s">
        <v>109</v>
      </c>
      <c r="AF44" s="210" t="s">
        <v>109</v>
      </c>
      <c r="AG44" s="210" t="s">
        <v>109</v>
      </c>
      <c r="AH44" s="210" t="s">
        <v>109</v>
      </c>
      <c r="AI44" s="210" t="s">
        <v>109</v>
      </c>
      <c r="AJ44" s="210" t="s">
        <v>109</v>
      </c>
      <c r="AK44" s="210" t="s">
        <v>109</v>
      </c>
      <c r="AL44" s="210" t="s">
        <v>109</v>
      </c>
      <c r="AM44" s="210" t="s">
        <v>109</v>
      </c>
      <c r="AN44" s="210" t="s">
        <v>109</v>
      </c>
      <c r="AO44" s="210" t="s">
        <v>109</v>
      </c>
      <c r="AP44" s="210" t="s">
        <v>109</v>
      </c>
      <c r="AQ44" s="210" t="s">
        <v>109</v>
      </c>
      <c r="AR44" s="210" t="s">
        <v>109</v>
      </c>
      <c r="AS44" s="210" t="s">
        <v>109</v>
      </c>
      <c r="AT44" s="210" t="s">
        <v>109</v>
      </c>
      <c r="AU44" s="210" t="s">
        <v>109</v>
      </c>
      <c r="AV44" s="210" t="s">
        <v>109</v>
      </c>
      <c r="AW44" s="210" t="s">
        <v>109</v>
      </c>
      <c r="AX44" s="210" t="s">
        <v>109</v>
      </c>
      <c r="AY44" s="210" t="s">
        <v>109</v>
      </c>
    </row>
    <row r="45" ht="63" hidden="1">
      <c r="A45" s="79" t="s">
        <v>149</v>
      </c>
      <c r="B45" s="82" t="s">
        <v>150</v>
      </c>
      <c r="C45" s="82" t="s">
        <v>108</v>
      </c>
      <c r="D45" s="210" t="s">
        <v>109</v>
      </c>
      <c r="E45" s="210" t="s">
        <v>109</v>
      </c>
      <c r="F45" s="210" t="s">
        <v>109</v>
      </c>
      <c r="G45" s="210" t="s">
        <v>109</v>
      </c>
      <c r="H45" s="210" t="s">
        <v>109</v>
      </c>
      <c r="I45" s="210" t="s">
        <v>109</v>
      </c>
      <c r="J45" s="210" t="s">
        <v>109</v>
      </c>
      <c r="K45" s="210" t="s">
        <v>109</v>
      </c>
      <c r="L45" s="210" t="s">
        <v>109</v>
      </c>
      <c r="M45" s="210" t="s">
        <v>109</v>
      </c>
      <c r="N45" s="210" t="s">
        <v>109</v>
      </c>
      <c r="O45" s="210" t="s">
        <v>109</v>
      </c>
      <c r="P45" s="210" t="s">
        <v>109</v>
      </c>
      <c r="Q45" s="210" t="s">
        <v>109</v>
      </c>
      <c r="R45" s="210" t="s">
        <v>109</v>
      </c>
      <c r="S45" s="210" t="s">
        <v>109</v>
      </c>
      <c r="T45" s="210" t="s">
        <v>109</v>
      </c>
      <c r="U45" s="210" t="s">
        <v>109</v>
      </c>
      <c r="V45" s="210" t="s">
        <v>109</v>
      </c>
      <c r="W45" s="210" t="s">
        <v>109</v>
      </c>
      <c r="X45" s="210" t="s">
        <v>109</v>
      </c>
      <c r="Y45" s="210" t="s">
        <v>109</v>
      </c>
      <c r="Z45" s="210" t="s">
        <v>109</v>
      </c>
      <c r="AA45" s="210" t="s">
        <v>109</v>
      </c>
      <c r="AB45" s="210" t="s">
        <v>109</v>
      </c>
      <c r="AC45" s="210" t="s">
        <v>109</v>
      </c>
      <c r="AD45" s="210" t="s">
        <v>109</v>
      </c>
      <c r="AE45" s="210" t="s">
        <v>109</v>
      </c>
      <c r="AF45" s="210" t="s">
        <v>109</v>
      </c>
      <c r="AG45" s="210" t="s">
        <v>109</v>
      </c>
      <c r="AH45" s="210" t="s">
        <v>109</v>
      </c>
      <c r="AI45" s="210" t="s">
        <v>109</v>
      </c>
      <c r="AJ45" s="210" t="s">
        <v>109</v>
      </c>
      <c r="AK45" s="210" t="s">
        <v>109</v>
      </c>
      <c r="AL45" s="210" t="s">
        <v>109</v>
      </c>
      <c r="AM45" s="210" t="s">
        <v>109</v>
      </c>
      <c r="AN45" s="210" t="s">
        <v>109</v>
      </c>
      <c r="AO45" s="210" t="s">
        <v>109</v>
      </c>
      <c r="AP45" s="210" t="s">
        <v>109</v>
      </c>
      <c r="AQ45" s="210" t="s">
        <v>109</v>
      </c>
      <c r="AR45" s="210" t="s">
        <v>109</v>
      </c>
      <c r="AS45" s="210" t="s">
        <v>109</v>
      </c>
      <c r="AT45" s="210" t="s">
        <v>109</v>
      </c>
      <c r="AU45" s="210" t="s">
        <v>109</v>
      </c>
      <c r="AV45" s="210" t="s">
        <v>109</v>
      </c>
      <c r="AW45" s="210" t="s">
        <v>109</v>
      </c>
      <c r="AX45" s="210" t="s">
        <v>109</v>
      </c>
      <c r="AY45" s="210" t="s">
        <v>109</v>
      </c>
    </row>
    <row r="46" ht="47.25" hidden="1">
      <c r="A46" s="79" t="s">
        <v>151</v>
      </c>
      <c r="B46" s="82" t="s">
        <v>152</v>
      </c>
      <c r="C46" s="82" t="s">
        <v>108</v>
      </c>
      <c r="D46" s="210" t="s">
        <v>109</v>
      </c>
      <c r="E46" s="210" t="s">
        <v>109</v>
      </c>
      <c r="F46" s="210" t="s">
        <v>109</v>
      </c>
      <c r="G46" s="210" t="s">
        <v>109</v>
      </c>
      <c r="H46" s="210" t="s">
        <v>109</v>
      </c>
      <c r="I46" s="210" t="s">
        <v>109</v>
      </c>
      <c r="J46" s="210" t="s">
        <v>109</v>
      </c>
      <c r="K46" s="210" t="s">
        <v>109</v>
      </c>
      <c r="L46" s="210" t="s">
        <v>109</v>
      </c>
      <c r="M46" s="210" t="s">
        <v>109</v>
      </c>
      <c r="N46" s="210" t="s">
        <v>109</v>
      </c>
      <c r="O46" s="210" t="s">
        <v>109</v>
      </c>
      <c r="P46" s="210" t="s">
        <v>109</v>
      </c>
      <c r="Q46" s="210" t="s">
        <v>109</v>
      </c>
      <c r="R46" s="210" t="s">
        <v>109</v>
      </c>
      <c r="S46" s="210" t="s">
        <v>109</v>
      </c>
      <c r="T46" s="210" t="s">
        <v>109</v>
      </c>
      <c r="U46" s="210" t="s">
        <v>109</v>
      </c>
      <c r="V46" s="210" t="s">
        <v>109</v>
      </c>
      <c r="W46" s="210" t="s">
        <v>109</v>
      </c>
      <c r="X46" s="210" t="s">
        <v>109</v>
      </c>
      <c r="Y46" s="210" t="s">
        <v>109</v>
      </c>
      <c r="Z46" s="210" t="s">
        <v>109</v>
      </c>
      <c r="AA46" s="210" t="s">
        <v>109</v>
      </c>
      <c r="AB46" s="210" t="s">
        <v>109</v>
      </c>
      <c r="AC46" s="210" t="s">
        <v>109</v>
      </c>
      <c r="AD46" s="210" t="s">
        <v>109</v>
      </c>
      <c r="AE46" s="210" t="s">
        <v>109</v>
      </c>
      <c r="AF46" s="210" t="s">
        <v>109</v>
      </c>
      <c r="AG46" s="210" t="s">
        <v>109</v>
      </c>
      <c r="AH46" s="210" t="s">
        <v>109</v>
      </c>
      <c r="AI46" s="210" t="s">
        <v>109</v>
      </c>
      <c r="AJ46" s="210" t="s">
        <v>109</v>
      </c>
      <c r="AK46" s="210" t="s">
        <v>109</v>
      </c>
      <c r="AL46" s="210" t="s">
        <v>109</v>
      </c>
      <c r="AM46" s="210" t="s">
        <v>109</v>
      </c>
      <c r="AN46" s="210" t="s">
        <v>109</v>
      </c>
      <c r="AO46" s="210" t="s">
        <v>109</v>
      </c>
      <c r="AP46" s="210" t="s">
        <v>109</v>
      </c>
      <c r="AQ46" s="210" t="s">
        <v>109</v>
      </c>
      <c r="AR46" s="210" t="s">
        <v>109</v>
      </c>
      <c r="AS46" s="210" t="s">
        <v>109</v>
      </c>
      <c r="AT46" s="210" t="s">
        <v>109</v>
      </c>
      <c r="AU46" s="210" t="s">
        <v>109</v>
      </c>
      <c r="AV46" s="210" t="s">
        <v>109</v>
      </c>
      <c r="AW46" s="210" t="s">
        <v>109</v>
      </c>
      <c r="AX46" s="210" t="s">
        <v>109</v>
      </c>
      <c r="AY46" s="210" t="s">
        <v>109</v>
      </c>
    </row>
    <row r="47" ht="63" hidden="1">
      <c r="A47" s="79" t="s">
        <v>153</v>
      </c>
      <c r="B47" s="82" t="s">
        <v>154</v>
      </c>
      <c r="C47" s="82" t="s">
        <v>108</v>
      </c>
      <c r="D47" s="210" t="s">
        <v>109</v>
      </c>
      <c r="E47" s="210" t="s">
        <v>109</v>
      </c>
      <c r="F47" s="210" t="s">
        <v>109</v>
      </c>
      <c r="G47" s="210" t="s">
        <v>109</v>
      </c>
      <c r="H47" s="210" t="s">
        <v>109</v>
      </c>
      <c r="I47" s="210" t="s">
        <v>109</v>
      </c>
      <c r="J47" s="210" t="s">
        <v>109</v>
      </c>
      <c r="K47" s="210" t="s">
        <v>109</v>
      </c>
      <c r="L47" s="210" t="s">
        <v>109</v>
      </c>
      <c r="M47" s="210" t="s">
        <v>109</v>
      </c>
      <c r="N47" s="210" t="s">
        <v>109</v>
      </c>
      <c r="O47" s="210" t="s">
        <v>109</v>
      </c>
      <c r="P47" s="210" t="s">
        <v>109</v>
      </c>
      <c r="Q47" s="210" t="s">
        <v>109</v>
      </c>
      <c r="R47" s="210" t="s">
        <v>109</v>
      </c>
      <c r="S47" s="210" t="s">
        <v>109</v>
      </c>
      <c r="T47" s="210" t="s">
        <v>109</v>
      </c>
      <c r="U47" s="210" t="s">
        <v>109</v>
      </c>
      <c r="V47" s="210" t="s">
        <v>109</v>
      </c>
      <c r="W47" s="210" t="s">
        <v>109</v>
      </c>
      <c r="X47" s="210" t="s">
        <v>109</v>
      </c>
      <c r="Y47" s="210" t="s">
        <v>109</v>
      </c>
      <c r="Z47" s="210" t="s">
        <v>109</v>
      </c>
      <c r="AA47" s="210" t="s">
        <v>109</v>
      </c>
      <c r="AB47" s="210" t="s">
        <v>109</v>
      </c>
      <c r="AC47" s="210" t="s">
        <v>109</v>
      </c>
      <c r="AD47" s="210" t="s">
        <v>109</v>
      </c>
      <c r="AE47" s="210" t="s">
        <v>109</v>
      </c>
      <c r="AF47" s="210" t="s">
        <v>109</v>
      </c>
      <c r="AG47" s="210" t="s">
        <v>109</v>
      </c>
      <c r="AH47" s="210" t="s">
        <v>109</v>
      </c>
      <c r="AI47" s="210" t="s">
        <v>109</v>
      </c>
      <c r="AJ47" s="210" t="s">
        <v>109</v>
      </c>
      <c r="AK47" s="210" t="s">
        <v>109</v>
      </c>
      <c r="AL47" s="210" t="s">
        <v>109</v>
      </c>
      <c r="AM47" s="210" t="s">
        <v>109</v>
      </c>
      <c r="AN47" s="210" t="s">
        <v>109</v>
      </c>
      <c r="AO47" s="210" t="s">
        <v>109</v>
      </c>
      <c r="AP47" s="210" t="s">
        <v>109</v>
      </c>
      <c r="AQ47" s="210" t="s">
        <v>109</v>
      </c>
      <c r="AR47" s="210" t="s">
        <v>109</v>
      </c>
      <c r="AS47" s="210" t="s">
        <v>109</v>
      </c>
      <c r="AT47" s="210" t="s">
        <v>109</v>
      </c>
      <c r="AU47" s="210" t="s">
        <v>109</v>
      </c>
      <c r="AV47" s="210" t="s">
        <v>109</v>
      </c>
      <c r="AW47" s="210" t="s">
        <v>109</v>
      </c>
      <c r="AX47" s="210" t="s">
        <v>109</v>
      </c>
      <c r="AY47" s="210" t="s">
        <v>109</v>
      </c>
    </row>
    <row r="48" ht="31.5">
      <c r="A48" s="56" t="s">
        <v>155</v>
      </c>
      <c r="B48" s="57" t="s">
        <v>156</v>
      </c>
      <c r="C48" s="57" t="s">
        <v>108</v>
      </c>
      <c r="D48" s="213" t="s">
        <v>109</v>
      </c>
      <c r="E48" s="213" t="s">
        <v>109</v>
      </c>
      <c r="F48" s="213" t="s">
        <v>109</v>
      </c>
      <c r="G48" s="213" t="s">
        <v>109</v>
      </c>
      <c r="H48" s="213" t="s">
        <v>109</v>
      </c>
      <c r="I48" s="213" t="s">
        <v>109</v>
      </c>
      <c r="J48" s="213" t="s">
        <v>109</v>
      </c>
      <c r="K48" s="213" t="s">
        <v>109</v>
      </c>
      <c r="L48" s="213" t="s">
        <v>109</v>
      </c>
      <c r="M48" s="213" t="s">
        <v>109</v>
      </c>
      <c r="N48" s="213" t="s">
        <v>109</v>
      </c>
      <c r="O48" s="213" t="s">
        <v>109</v>
      </c>
      <c r="P48" s="213" t="s">
        <v>109</v>
      </c>
      <c r="Q48" s="213" t="s">
        <v>109</v>
      </c>
      <c r="R48" s="213" t="s">
        <v>109</v>
      </c>
      <c r="S48" s="213" t="s">
        <v>109</v>
      </c>
      <c r="T48" s="213">
        <f>T50</f>
        <v>2.46</v>
      </c>
      <c r="U48" s="213">
        <f>U50</f>
        <v>2.46</v>
      </c>
      <c r="V48" s="213" t="s">
        <v>109</v>
      </c>
      <c r="W48" s="213" t="s">
        <v>109</v>
      </c>
      <c r="X48" s="213">
        <f t="shared" ref="X48:X49" si="3">X49</f>
        <v>15</v>
      </c>
      <c r="Y48" s="213">
        <f t="shared" ref="Y48:Y49" si="4">Y49</f>
        <v>15</v>
      </c>
      <c r="Z48" s="213" t="s">
        <v>109</v>
      </c>
      <c r="AA48" s="213" t="s">
        <v>109</v>
      </c>
      <c r="AB48" s="213" t="s">
        <v>109</v>
      </c>
      <c r="AC48" s="213" t="s">
        <v>109</v>
      </c>
      <c r="AD48" s="213" t="s">
        <v>109</v>
      </c>
      <c r="AE48" s="213" t="s">
        <v>109</v>
      </c>
      <c r="AF48" s="213" t="s">
        <v>109</v>
      </c>
      <c r="AG48" s="213" t="s">
        <v>109</v>
      </c>
      <c r="AH48" s="213" t="s">
        <v>109</v>
      </c>
      <c r="AI48" s="213" t="s">
        <v>109</v>
      </c>
      <c r="AJ48" s="213" t="s">
        <v>109</v>
      </c>
      <c r="AK48" s="213" t="s">
        <v>109</v>
      </c>
      <c r="AL48" s="213" t="s">
        <v>109</v>
      </c>
      <c r="AM48" s="213" t="s">
        <v>109</v>
      </c>
      <c r="AN48" s="213">
        <f>AN59</f>
        <v>2.80497</v>
      </c>
      <c r="AO48" s="213">
        <f>AO59</f>
        <v>2.80497</v>
      </c>
      <c r="AP48" s="213" t="s">
        <v>109</v>
      </c>
      <c r="AQ48" s="213" t="s">
        <v>109</v>
      </c>
      <c r="AR48" s="213" t="s">
        <v>109</v>
      </c>
      <c r="AS48" s="213" t="s">
        <v>109</v>
      </c>
      <c r="AT48" s="213" t="s">
        <v>109</v>
      </c>
      <c r="AU48" s="213" t="s">
        <v>109</v>
      </c>
      <c r="AV48" s="213">
        <f t="shared" ref="AV48:AV49" si="5">AV49</f>
        <v>10.987865063999999</v>
      </c>
      <c r="AW48" s="213">
        <f t="shared" ref="AW48:AW49" si="6">AW49</f>
        <v>10.987865063999999</v>
      </c>
      <c r="AX48" s="213" t="s">
        <v>109</v>
      </c>
      <c r="AY48" s="213" t="s">
        <v>109</v>
      </c>
    </row>
    <row r="49" ht="47.25">
      <c r="A49" s="56" t="s">
        <v>157</v>
      </c>
      <c r="B49" s="57" t="s">
        <v>158</v>
      </c>
      <c r="C49" s="57" t="s">
        <v>108</v>
      </c>
      <c r="D49" s="213" t="s">
        <v>109</v>
      </c>
      <c r="E49" s="213" t="s">
        <v>109</v>
      </c>
      <c r="F49" s="213" t="s">
        <v>109</v>
      </c>
      <c r="G49" s="213" t="s">
        <v>109</v>
      </c>
      <c r="H49" s="213" t="s">
        <v>109</v>
      </c>
      <c r="I49" s="213" t="s">
        <v>109</v>
      </c>
      <c r="J49" s="213" t="s">
        <v>109</v>
      </c>
      <c r="K49" s="213" t="s">
        <v>109</v>
      </c>
      <c r="L49" s="213" t="s">
        <v>109</v>
      </c>
      <c r="M49" s="213" t="s">
        <v>109</v>
      </c>
      <c r="N49" s="213" t="s">
        <v>109</v>
      </c>
      <c r="O49" s="213" t="s">
        <v>109</v>
      </c>
      <c r="P49" s="213" t="s">
        <v>109</v>
      </c>
      <c r="Q49" s="213" t="s">
        <v>109</v>
      </c>
      <c r="R49" s="213" t="s">
        <v>109</v>
      </c>
      <c r="S49" s="213" t="s">
        <v>109</v>
      </c>
      <c r="T49" s="213">
        <f>T50</f>
        <v>2.46</v>
      </c>
      <c r="U49" s="213">
        <f>U50</f>
        <v>2.46</v>
      </c>
      <c r="V49" s="213" t="s">
        <v>109</v>
      </c>
      <c r="W49" s="213" t="s">
        <v>109</v>
      </c>
      <c r="X49" s="213">
        <f t="shared" si="3"/>
        <v>15</v>
      </c>
      <c r="Y49" s="213">
        <f t="shared" si="4"/>
        <v>15</v>
      </c>
      <c r="Z49" s="213" t="s">
        <v>109</v>
      </c>
      <c r="AA49" s="213" t="s">
        <v>109</v>
      </c>
      <c r="AB49" s="213" t="s">
        <v>109</v>
      </c>
      <c r="AC49" s="213" t="s">
        <v>109</v>
      </c>
      <c r="AD49" s="213" t="s">
        <v>109</v>
      </c>
      <c r="AE49" s="213" t="s">
        <v>109</v>
      </c>
      <c r="AF49" s="213" t="s">
        <v>109</v>
      </c>
      <c r="AG49" s="213" t="s">
        <v>109</v>
      </c>
      <c r="AH49" s="213" t="s">
        <v>109</v>
      </c>
      <c r="AI49" s="213" t="s">
        <v>109</v>
      </c>
      <c r="AJ49" s="213" t="s">
        <v>109</v>
      </c>
      <c r="AK49" s="213" t="s">
        <v>109</v>
      </c>
      <c r="AL49" s="213" t="s">
        <v>109</v>
      </c>
      <c r="AM49" s="213" t="s">
        <v>109</v>
      </c>
      <c r="AN49" s="213" t="s">
        <v>109</v>
      </c>
      <c r="AO49" s="213" t="s">
        <v>109</v>
      </c>
      <c r="AP49" s="213" t="s">
        <v>109</v>
      </c>
      <c r="AQ49" s="213" t="s">
        <v>109</v>
      </c>
      <c r="AR49" s="213" t="s">
        <v>109</v>
      </c>
      <c r="AS49" s="213" t="s">
        <v>109</v>
      </c>
      <c r="AT49" s="213" t="s">
        <v>109</v>
      </c>
      <c r="AU49" s="213" t="s">
        <v>109</v>
      </c>
      <c r="AV49" s="213">
        <f t="shared" si="5"/>
        <v>10.987865063999999</v>
      </c>
      <c r="AW49" s="213">
        <f t="shared" si="6"/>
        <v>10.987865063999999</v>
      </c>
      <c r="AX49" s="213" t="s">
        <v>109</v>
      </c>
      <c r="AY49" s="213" t="s">
        <v>109</v>
      </c>
    </row>
    <row r="50" ht="31.5">
      <c r="A50" s="56" t="s">
        <v>159</v>
      </c>
      <c r="B50" s="57" t="s">
        <v>160</v>
      </c>
      <c r="C50" s="57" t="s">
        <v>108</v>
      </c>
      <c r="D50" s="213" t="s">
        <v>109</v>
      </c>
      <c r="E50" s="213" t="s">
        <v>109</v>
      </c>
      <c r="F50" s="213" t="s">
        <v>109</v>
      </c>
      <c r="G50" s="213" t="s">
        <v>109</v>
      </c>
      <c r="H50" s="213" t="s">
        <v>109</v>
      </c>
      <c r="I50" s="213" t="s">
        <v>109</v>
      </c>
      <c r="J50" s="213" t="s">
        <v>109</v>
      </c>
      <c r="K50" s="213" t="s">
        <v>109</v>
      </c>
      <c r="L50" s="213" t="s">
        <v>109</v>
      </c>
      <c r="M50" s="213" t="s">
        <v>109</v>
      </c>
      <c r="N50" s="213" t="s">
        <v>109</v>
      </c>
      <c r="O50" s="213" t="s">
        <v>109</v>
      </c>
      <c r="P50" s="213" t="s">
        <v>109</v>
      </c>
      <c r="Q50" s="213" t="s">
        <v>109</v>
      </c>
      <c r="R50" s="213" t="s">
        <v>109</v>
      </c>
      <c r="S50" s="213" t="s">
        <v>109</v>
      </c>
      <c r="T50" s="213">
        <f>SUM(T51:T54)</f>
        <v>2.46</v>
      </c>
      <c r="U50" s="213">
        <f>SUM(U51:U54)</f>
        <v>2.46</v>
      </c>
      <c r="V50" s="213" t="s">
        <v>109</v>
      </c>
      <c r="W50" s="213" t="s">
        <v>109</v>
      </c>
      <c r="X50" s="213">
        <f>SUM(X51:X54)</f>
        <v>15</v>
      </c>
      <c r="Y50" s="213">
        <f>SUM(Y51:Y54)</f>
        <v>15</v>
      </c>
      <c r="Z50" s="213" t="s">
        <v>109</v>
      </c>
      <c r="AA50" s="213" t="s">
        <v>109</v>
      </c>
      <c r="AB50" s="213" t="s">
        <v>109</v>
      </c>
      <c r="AC50" s="213" t="s">
        <v>109</v>
      </c>
      <c r="AD50" s="213" t="s">
        <v>109</v>
      </c>
      <c r="AE50" s="213" t="s">
        <v>109</v>
      </c>
      <c r="AF50" s="213" t="s">
        <v>109</v>
      </c>
      <c r="AG50" s="213" t="s">
        <v>109</v>
      </c>
      <c r="AH50" s="213" t="s">
        <v>109</v>
      </c>
      <c r="AI50" s="213" t="s">
        <v>109</v>
      </c>
      <c r="AJ50" s="213" t="s">
        <v>109</v>
      </c>
      <c r="AK50" s="213" t="s">
        <v>109</v>
      </c>
      <c r="AL50" s="213" t="s">
        <v>109</v>
      </c>
      <c r="AM50" s="213" t="s">
        <v>109</v>
      </c>
      <c r="AN50" s="213" t="s">
        <v>109</v>
      </c>
      <c r="AO50" s="213" t="s">
        <v>109</v>
      </c>
      <c r="AP50" s="213" t="s">
        <v>109</v>
      </c>
      <c r="AQ50" s="213" t="s">
        <v>109</v>
      </c>
      <c r="AR50" s="213" t="s">
        <v>109</v>
      </c>
      <c r="AS50" s="213" t="s">
        <v>109</v>
      </c>
      <c r="AT50" s="213" t="s">
        <v>109</v>
      </c>
      <c r="AU50" s="213" t="s">
        <v>109</v>
      </c>
      <c r="AV50" s="213">
        <f>SUM(AV51:AV54)</f>
        <v>10.987865063999999</v>
      </c>
      <c r="AW50" s="213">
        <f>SUM(AW51:AW54)</f>
        <v>10.987865063999999</v>
      </c>
      <c r="AX50" s="213" t="s">
        <v>109</v>
      </c>
      <c r="AY50" s="213" t="s">
        <v>109</v>
      </c>
    </row>
    <row r="51" s="1" customFormat="1" ht="63">
      <c r="A51" s="63" t="s">
        <v>159</v>
      </c>
      <c r="B51" s="65" t="s">
        <v>183</v>
      </c>
      <c r="C51" s="65" t="str">
        <f>[11]Свод_2023!$C$15</f>
        <v>Н_НСК/ИП/04</v>
      </c>
      <c r="D51" s="210" t="s">
        <v>109</v>
      </c>
      <c r="E51" s="210" t="s">
        <v>109</v>
      </c>
      <c r="F51" s="210" t="s">
        <v>109</v>
      </c>
      <c r="G51" s="210" t="s">
        <v>109</v>
      </c>
      <c r="H51" s="210" t="s">
        <v>109</v>
      </c>
      <c r="I51" s="210" t="s">
        <v>109</v>
      </c>
      <c r="J51" s="210" t="s">
        <v>109</v>
      </c>
      <c r="K51" s="210" t="s">
        <v>109</v>
      </c>
      <c r="L51" s="210" t="s">
        <v>109</v>
      </c>
      <c r="M51" s="210" t="s">
        <v>109</v>
      </c>
      <c r="N51" s="210" t="s">
        <v>109</v>
      </c>
      <c r="O51" s="210" t="s">
        <v>109</v>
      </c>
      <c r="P51" s="210" t="s">
        <v>109</v>
      </c>
      <c r="Q51" s="210" t="s">
        <v>109</v>
      </c>
      <c r="R51" s="210" t="s">
        <v>109</v>
      </c>
      <c r="S51" s="210" t="s">
        <v>109</v>
      </c>
      <c r="T51" s="210">
        <v>0.40000000000000002</v>
      </c>
      <c r="U51" s="210">
        <v>0.40000000000000002</v>
      </c>
      <c r="V51" s="210" t="s">
        <v>109</v>
      </c>
      <c r="W51" s="210" t="s">
        <v>109</v>
      </c>
      <c r="X51" s="210">
        <v>1</v>
      </c>
      <c r="Y51" s="210">
        <v>1</v>
      </c>
      <c r="Z51" s="210" t="s">
        <v>109</v>
      </c>
      <c r="AA51" s="210" t="s">
        <v>109</v>
      </c>
      <c r="AB51" s="210" t="s">
        <v>109</v>
      </c>
      <c r="AC51" s="210" t="s">
        <v>109</v>
      </c>
      <c r="AD51" s="210" t="s">
        <v>109</v>
      </c>
      <c r="AE51" s="210" t="s">
        <v>109</v>
      </c>
      <c r="AF51" s="210" t="s">
        <v>109</v>
      </c>
      <c r="AG51" s="210" t="s">
        <v>109</v>
      </c>
      <c r="AH51" s="210" t="s">
        <v>109</v>
      </c>
      <c r="AI51" s="210" t="s">
        <v>109</v>
      </c>
      <c r="AJ51" s="210" t="s">
        <v>109</v>
      </c>
      <c r="AK51" s="210" t="s">
        <v>109</v>
      </c>
      <c r="AL51" s="210" t="s">
        <v>109</v>
      </c>
      <c r="AM51" s="210" t="s">
        <v>109</v>
      </c>
      <c r="AN51" s="210" t="s">
        <v>109</v>
      </c>
      <c r="AO51" s="210" t="s">
        <v>109</v>
      </c>
      <c r="AP51" s="210" t="s">
        <v>109</v>
      </c>
      <c r="AQ51" s="210" t="s">
        <v>109</v>
      </c>
      <c r="AR51" s="210" t="s">
        <v>109</v>
      </c>
      <c r="AS51" s="210" t="s">
        <v>109</v>
      </c>
      <c r="AT51" s="210" t="s">
        <v>109</v>
      </c>
      <c r="AU51" s="210" t="s">
        <v>109</v>
      </c>
      <c r="AV51" s="210">
        <v>1.708947612</v>
      </c>
      <c r="AW51" s="210">
        <v>1.708947612</v>
      </c>
      <c r="AX51" s="210" t="s">
        <v>109</v>
      </c>
      <c r="AY51" s="210" t="s">
        <v>109</v>
      </c>
    </row>
    <row r="52" s="1" customFormat="1" ht="78.75">
      <c r="A52" s="63" t="s">
        <v>159</v>
      </c>
      <c r="B52" s="65" t="s">
        <v>185</v>
      </c>
      <c r="C52" s="65" t="str">
        <f>[11]Свод_2023!$C$16</f>
        <v>Н_НСК/ИП/05</v>
      </c>
      <c r="D52" s="210" t="s">
        <v>109</v>
      </c>
      <c r="E52" s="210" t="s">
        <v>109</v>
      </c>
      <c r="F52" s="210" t="s">
        <v>109</v>
      </c>
      <c r="G52" s="210" t="s">
        <v>109</v>
      </c>
      <c r="H52" s="210" t="s">
        <v>109</v>
      </c>
      <c r="I52" s="210" t="s">
        <v>109</v>
      </c>
      <c r="J52" s="210" t="s">
        <v>109</v>
      </c>
      <c r="K52" s="210" t="s">
        <v>109</v>
      </c>
      <c r="L52" s="210" t="s">
        <v>109</v>
      </c>
      <c r="M52" s="210" t="s">
        <v>109</v>
      </c>
      <c r="N52" s="210" t="s">
        <v>109</v>
      </c>
      <c r="O52" s="210" t="s">
        <v>109</v>
      </c>
      <c r="P52" s="210" t="s">
        <v>109</v>
      </c>
      <c r="Q52" s="210" t="s">
        <v>109</v>
      </c>
      <c r="R52" s="210" t="s">
        <v>109</v>
      </c>
      <c r="S52" s="210" t="s">
        <v>109</v>
      </c>
      <c r="T52" s="210">
        <v>0.80000000000000004</v>
      </c>
      <c r="U52" s="210">
        <v>0.80000000000000004</v>
      </c>
      <c r="V52" s="210" t="s">
        <v>109</v>
      </c>
      <c r="W52" s="210" t="s">
        <v>109</v>
      </c>
      <c r="X52" s="210">
        <v>7</v>
      </c>
      <c r="Y52" s="210">
        <v>7</v>
      </c>
      <c r="Z52" s="210" t="s">
        <v>109</v>
      </c>
      <c r="AA52" s="210" t="s">
        <v>109</v>
      </c>
      <c r="AB52" s="210" t="s">
        <v>109</v>
      </c>
      <c r="AC52" s="210" t="s">
        <v>109</v>
      </c>
      <c r="AD52" s="210" t="s">
        <v>109</v>
      </c>
      <c r="AE52" s="210" t="s">
        <v>109</v>
      </c>
      <c r="AF52" s="210" t="s">
        <v>109</v>
      </c>
      <c r="AG52" s="210" t="s">
        <v>109</v>
      </c>
      <c r="AH52" s="210" t="s">
        <v>109</v>
      </c>
      <c r="AI52" s="210" t="s">
        <v>109</v>
      </c>
      <c r="AJ52" s="210" t="s">
        <v>109</v>
      </c>
      <c r="AK52" s="210" t="s">
        <v>109</v>
      </c>
      <c r="AL52" s="210" t="s">
        <v>109</v>
      </c>
      <c r="AM52" s="210" t="s">
        <v>109</v>
      </c>
      <c r="AN52" s="210" t="s">
        <v>109</v>
      </c>
      <c r="AO52" s="210" t="s">
        <v>109</v>
      </c>
      <c r="AP52" s="210" t="s">
        <v>109</v>
      </c>
      <c r="AQ52" s="210" t="s">
        <v>109</v>
      </c>
      <c r="AR52" s="210" t="s">
        <v>109</v>
      </c>
      <c r="AS52" s="210" t="s">
        <v>109</v>
      </c>
      <c r="AT52" s="210" t="s">
        <v>109</v>
      </c>
      <c r="AU52" s="210" t="s">
        <v>109</v>
      </c>
      <c r="AV52" s="210">
        <v>4.2646872</v>
      </c>
      <c r="AW52" s="210">
        <v>4.2646872</v>
      </c>
      <c r="AX52" s="210" t="s">
        <v>109</v>
      </c>
      <c r="AY52" s="210" t="s">
        <v>109</v>
      </c>
    </row>
    <row r="53" s="1" customFormat="1" ht="78.75">
      <c r="A53" s="63" t="s">
        <v>159</v>
      </c>
      <c r="B53" s="65" t="s">
        <v>187</v>
      </c>
      <c r="C53" s="65" t="str">
        <f>[11]Свод_2023!$C$17</f>
        <v>Н_НСК/ИП/06</v>
      </c>
      <c r="D53" s="210" t="s">
        <v>109</v>
      </c>
      <c r="E53" s="210" t="s">
        <v>109</v>
      </c>
      <c r="F53" s="210" t="s">
        <v>109</v>
      </c>
      <c r="G53" s="210" t="s">
        <v>109</v>
      </c>
      <c r="H53" s="210" t="s">
        <v>109</v>
      </c>
      <c r="I53" s="210" t="s">
        <v>109</v>
      </c>
      <c r="J53" s="210" t="s">
        <v>109</v>
      </c>
      <c r="K53" s="210" t="s">
        <v>109</v>
      </c>
      <c r="L53" s="210" t="s">
        <v>109</v>
      </c>
      <c r="M53" s="210" t="s">
        <v>109</v>
      </c>
      <c r="N53" s="210" t="s">
        <v>109</v>
      </c>
      <c r="O53" s="210" t="s">
        <v>109</v>
      </c>
      <c r="P53" s="210" t="s">
        <v>109</v>
      </c>
      <c r="Q53" s="210" t="s">
        <v>109</v>
      </c>
      <c r="R53" s="210" t="s">
        <v>109</v>
      </c>
      <c r="S53" s="210" t="s">
        <v>109</v>
      </c>
      <c r="T53" s="210">
        <v>1.26</v>
      </c>
      <c r="U53" s="210">
        <v>1.26</v>
      </c>
      <c r="V53" s="210" t="s">
        <v>109</v>
      </c>
      <c r="W53" s="210" t="s">
        <v>109</v>
      </c>
      <c r="X53" s="210">
        <v>7</v>
      </c>
      <c r="Y53" s="210">
        <v>7</v>
      </c>
      <c r="Z53" s="210" t="s">
        <v>109</v>
      </c>
      <c r="AA53" s="210" t="s">
        <v>109</v>
      </c>
      <c r="AB53" s="210" t="s">
        <v>109</v>
      </c>
      <c r="AC53" s="210" t="s">
        <v>109</v>
      </c>
      <c r="AD53" s="210" t="s">
        <v>109</v>
      </c>
      <c r="AE53" s="210" t="s">
        <v>109</v>
      </c>
      <c r="AF53" s="210" t="s">
        <v>109</v>
      </c>
      <c r="AG53" s="210" t="s">
        <v>109</v>
      </c>
      <c r="AH53" s="210" t="s">
        <v>109</v>
      </c>
      <c r="AI53" s="210" t="s">
        <v>109</v>
      </c>
      <c r="AJ53" s="210" t="s">
        <v>109</v>
      </c>
      <c r="AK53" s="210" t="s">
        <v>109</v>
      </c>
      <c r="AL53" s="210" t="s">
        <v>109</v>
      </c>
      <c r="AM53" s="210" t="s">
        <v>109</v>
      </c>
      <c r="AN53" s="210" t="s">
        <v>109</v>
      </c>
      <c r="AO53" s="210" t="s">
        <v>109</v>
      </c>
      <c r="AP53" s="210" t="s">
        <v>109</v>
      </c>
      <c r="AQ53" s="210" t="s">
        <v>109</v>
      </c>
      <c r="AR53" s="210" t="s">
        <v>109</v>
      </c>
      <c r="AS53" s="210" t="s">
        <v>109</v>
      </c>
      <c r="AT53" s="210" t="s">
        <v>109</v>
      </c>
      <c r="AU53" s="210" t="s">
        <v>109</v>
      </c>
      <c r="AV53" s="210">
        <v>4.6744572</v>
      </c>
      <c r="AW53" s="210">
        <v>4.6744572</v>
      </c>
      <c r="AX53" s="210" t="s">
        <v>109</v>
      </c>
      <c r="AY53" s="210" t="s">
        <v>109</v>
      </c>
    </row>
    <row r="54" s="1" customFormat="1" ht="63">
      <c r="A54" s="63" t="s">
        <v>159</v>
      </c>
      <c r="B54" s="65" t="s">
        <v>189</v>
      </c>
      <c r="C54" s="65" t="str">
        <f>[11]Свод_2023!$C$18</f>
        <v>Н_НСК/ИП/24</v>
      </c>
      <c r="D54" s="210" t="s">
        <v>109</v>
      </c>
      <c r="E54" s="210" t="s">
        <v>109</v>
      </c>
      <c r="F54" s="210" t="s">
        <v>109</v>
      </c>
      <c r="G54" s="210" t="s">
        <v>109</v>
      </c>
      <c r="H54" s="210" t="s">
        <v>109</v>
      </c>
      <c r="I54" s="210" t="s">
        <v>109</v>
      </c>
      <c r="J54" s="210" t="s">
        <v>109</v>
      </c>
      <c r="K54" s="210" t="s">
        <v>109</v>
      </c>
      <c r="L54" s="210" t="s">
        <v>109</v>
      </c>
      <c r="M54" s="210" t="s">
        <v>109</v>
      </c>
      <c r="N54" s="210" t="s">
        <v>109</v>
      </c>
      <c r="O54" s="210" t="s">
        <v>109</v>
      </c>
      <c r="P54" s="210" t="s">
        <v>109</v>
      </c>
      <c r="Q54" s="210" t="s">
        <v>109</v>
      </c>
      <c r="R54" s="210" t="s">
        <v>109</v>
      </c>
      <c r="S54" s="210" t="s">
        <v>109</v>
      </c>
      <c r="T54" s="210" t="s">
        <v>109</v>
      </c>
      <c r="U54" s="210" t="s">
        <v>109</v>
      </c>
      <c r="V54" s="210" t="s">
        <v>109</v>
      </c>
      <c r="W54" s="210" t="s">
        <v>109</v>
      </c>
      <c r="X54" s="210" t="s">
        <v>109</v>
      </c>
      <c r="Y54" s="210" t="s">
        <v>109</v>
      </c>
      <c r="Z54" s="210" t="s">
        <v>109</v>
      </c>
      <c r="AA54" s="210" t="s">
        <v>109</v>
      </c>
      <c r="AB54" s="210" t="s">
        <v>109</v>
      </c>
      <c r="AC54" s="210" t="s">
        <v>109</v>
      </c>
      <c r="AD54" s="210" t="s">
        <v>109</v>
      </c>
      <c r="AE54" s="210" t="s">
        <v>109</v>
      </c>
      <c r="AF54" s="210" t="s">
        <v>109</v>
      </c>
      <c r="AG54" s="210" t="s">
        <v>109</v>
      </c>
      <c r="AH54" s="210" t="s">
        <v>109</v>
      </c>
      <c r="AI54" s="210" t="s">
        <v>109</v>
      </c>
      <c r="AJ54" s="210" t="s">
        <v>109</v>
      </c>
      <c r="AK54" s="210" t="s">
        <v>109</v>
      </c>
      <c r="AL54" s="210" t="s">
        <v>109</v>
      </c>
      <c r="AM54" s="210" t="s">
        <v>109</v>
      </c>
      <c r="AN54" s="210" t="s">
        <v>109</v>
      </c>
      <c r="AO54" s="210" t="s">
        <v>109</v>
      </c>
      <c r="AP54" s="210" t="s">
        <v>109</v>
      </c>
      <c r="AQ54" s="210" t="s">
        <v>109</v>
      </c>
      <c r="AR54" s="210" t="s">
        <v>109</v>
      </c>
      <c r="AS54" s="210" t="s">
        <v>109</v>
      </c>
      <c r="AT54" s="210" t="s">
        <v>109</v>
      </c>
      <c r="AU54" s="210" t="s">
        <v>109</v>
      </c>
      <c r="AV54" s="210">
        <v>0.33977305200000002</v>
      </c>
      <c r="AW54" s="210">
        <v>0.33977305200000002</v>
      </c>
      <c r="AX54" s="210" t="s">
        <v>109</v>
      </c>
      <c r="AY54" s="210" t="s">
        <v>109</v>
      </c>
    </row>
    <row r="55" s="25" customFormat="1" ht="47.25" hidden="1">
      <c r="A55" s="214" t="s">
        <v>280</v>
      </c>
      <c r="B55" s="215" t="s">
        <v>281</v>
      </c>
      <c r="C55" s="215" t="s">
        <v>108</v>
      </c>
      <c r="D55" s="209" t="s">
        <v>109</v>
      </c>
      <c r="E55" s="209" t="s">
        <v>109</v>
      </c>
      <c r="F55" s="209" t="s">
        <v>109</v>
      </c>
      <c r="G55" s="209" t="s">
        <v>109</v>
      </c>
      <c r="H55" s="209" t="s">
        <v>109</v>
      </c>
      <c r="I55" s="209" t="s">
        <v>109</v>
      </c>
      <c r="J55" s="209" t="s">
        <v>109</v>
      </c>
      <c r="K55" s="209" t="s">
        <v>109</v>
      </c>
      <c r="L55" s="209" t="s">
        <v>109</v>
      </c>
      <c r="M55" s="209" t="s">
        <v>109</v>
      </c>
      <c r="N55" s="209" t="s">
        <v>109</v>
      </c>
      <c r="O55" s="209" t="s">
        <v>109</v>
      </c>
      <c r="P55" s="209" t="s">
        <v>109</v>
      </c>
      <c r="Q55" s="209" t="s">
        <v>109</v>
      </c>
      <c r="R55" s="209" t="s">
        <v>109</v>
      </c>
      <c r="S55" s="209" t="s">
        <v>109</v>
      </c>
      <c r="T55" s="209" t="s">
        <v>109</v>
      </c>
      <c r="U55" s="209" t="s">
        <v>109</v>
      </c>
      <c r="V55" s="209" t="s">
        <v>109</v>
      </c>
      <c r="W55" s="209" t="s">
        <v>109</v>
      </c>
      <c r="X55" s="209" t="s">
        <v>109</v>
      </c>
      <c r="Y55" s="209" t="s">
        <v>109</v>
      </c>
      <c r="Z55" s="209" t="s">
        <v>109</v>
      </c>
      <c r="AA55" s="209" t="s">
        <v>109</v>
      </c>
      <c r="AB55" s="209" t="s">
        <v>109</v>
      </c>
      <c r="AC55" s="209" t="s">
        <v>109</v>
      </c>
      <c r="AD55" s="209" t="s">
        <v>109</v>
      </c>
      <c r="AE55" s="209" t="s">
        <v>109</v>
      </c>
      <c r="AF55" s="209" t="s">
        <v>109</v>
      </c>
      <c r="AG55" s="209" t="s">
        <v>109</v>
      </c>
      <c r="AH55" s="209" t="s">
        <v>109</v>
      </c>
      <c r="AI55" s="209" t="s">
        <v>109</v>
      </c>
      <c r="AJ55" s="209" t="s">
        <v>109</v>
      </c>
      <c r="AK55" s="209" t="s">
        <v>109</v>
      </c>
      <c r="AL55" s="209" t="s">
        <v>109</v>
      </c>
      <c r="AM55" s="209" t="s">
        <v>109</v>
      </c>
      <c r="AN55" s="209" t="s">
        <v>109</v>
      </c>
      <c r="AO55" s="209" t="s">
        <v>109</v>
      </c>
      <c r="AP55" s="209" t="s">
        <v>109</v>
      </c>
      <c r="AQ55" s="209" t="s">
        <v>109</v>
      </c>
      <c r="AR55" s="209" t="s">
        <v>109</v>
      </c>
      <c r="AS55" s="209" t="s">
        <v>109</v>
      </c>
      <c r="AT55" s="209" t="s">
        <v>109</v>
      </c>
      <c r="AU55" s="209" t="s">
        <v>109</v>
      </c>
      <c r="AV55" s="209" t="s">
        <v>109</v>
      </c>
      <c r="AW55" s="209" t="s">
        <v>109</v>
      </c>
      <c r="AX55" s="209" t="s">
        <v>109</v>
      </c>
      <c r="AY55" s="209" t="s">
        <v>109</v>
      </c>
    </row>
    <row r="56" s="25" customFormat="1" ht="47.25" hidden="1">
      <c r="A56" s="214" t="s">
        <v>282</v>
      </c>
      <c r="B56" s="215" t="s">
        <v>283</v>
      </c>
      <c r="C56" s="215" t="s">
        <v>108</v>
      </c>
      <c r="D56" s="209" t="s">
        <v>109</v>
      </c>
      <c r="E56" s="209" t="s">
        <v>109</v>
      </c>
      <c r="F56" s="209" t="s">
        <v>109</v>
      </c>
      <c r="G56" s="209" t="s">
        <v>109</v>
      </c>
      <c r="H56" s="209" t="s">
        <v>109</v>
      </c>
      <c r="I56" s="209" t="s">
        <v>109</v>
      </c>
      <c r="J56" s="209" t="s">
        <v>109</v>
      </c>
      <c r="K56" s="209" t="s">
        <v>109</v>
      </c>
      <c r="L56" s="209" t="s">
        <v>109</v>
      </c>
      <c r="M56" s="209" t="s">
        <v>109</v>
      </c>
      <c r="N56" s="209" t="s">
        <v>109</v>
      </c>
      <c r="O56" s="209" t="s">
        <v>109</v>
      </c>
      <c r="P56" s="209" t="s">
        <v>109</v>
      </c>
      <c r="Q56" s="209" t="s">
        <v>109</v>
      </c>
      <c r="R56" s="209" t="s">
        <v>109</v>
      </c>
      <c r="S56" s="209" t="s">
        <v>109</v>
      </c>
      <c r="T56" s="209" t="s">
        <v>109</v>
      </c>
      <c r="U56" s="209" t="s">
        <v>109</v>
      </c>
      <c r="V56" s="209" t="s">
        <v>109</v>
      </c>
      <c r="W56" s="209" t="s">
        <v>109</v>
      </c>
      <c r="X56" s="209" t="s">
        <v>109</v>
      </c>
      <c r="Y56" s="209" t="s">
        <v>109</v>
      </c>
      <c r="Z56" s="209" t="s">
        <v>109</v>
      </c>
      <c r="AA56" s="209" t="s">
        <v>109</v>
      </c>
      <c r="AB56" s="209" t="s">
        <v>109</v>
      </c>
      <c r="AC56" s="209" t="s">
        <v>109</v>
      </c>
      <c r="AD56" s="209" t="s">
        <v>109</v>
      </c>
      <c r="AE56" s="209" t="s">
        <v>109</v>
      </c>
      <c r="AF56" s="209" t="s">
        <v>109</v>
      </c>
      <c r="AG56" s="209" t="s">
        <v>109</v>
      </c>
      <c r="AH56" s="209" t="s">
        <v>109</v>
      </c>
      <c r="AI56" s="209" t="s">
        <v>109</v>
      </c>
      <c r="AJ56" s="209" t="s">
        <v>109</v>
      </c>
      <c r="AK56" s="209" t="s">
        <v>109</v>
      </c>
      <c r="AL56" s="209" t="s">
        <v>109</v>
      </c>
      <c r="AM56" s="209" t="s">
        <v>109</v>
      </c>
      <c r="AN56" s="209" t="s">
        <v>109</v>
      </c>
      <c r="AO56" s="209" t="s">
        <v>109</v>
      </c>
      <c r="AP56" s="209" t="s">
        <v>109</v>
      </c>
      <c r="AQ56" s="209" t="s">
        <v>109</v>
      </c>
      <c r="AR56" s="209" t="s">
        <v>109</v>
      </c>
      <c r="AS56" s="209" t="s">
        <v>109</v>
      </c>
      <c r="AT56" s="209" t="s">
        <v>109</v>
      </c>
      <c r="AU56" s="209" t="s">
        <v>109</v>
      </c>
      <c r="AV56" s="209" t="s">
        <v>109</v>
      </c>
      <c r="AW56" s="209" t="s">
        <v>109</v>
      </c>
      <c r="AX56" s="209" t="s">
        <v>109</v>
      </c>
      <c r="AY56" s="209" t="s">
        <v>109</v>
      </c>
    </row>
    <row r="57" hidden="1">
      <c r="A57" s="79" t="s">
        <v>284</v>
      </c>
      <c r="B57" s="82" t="s">
        <v>285</v>
      </c>
      <c r="C57" s="82" t="s">
        <v>108</v>
      </c>
      <c r="D57" s="210" t="s">
        <v>109</v>
      </c>
      <c r="E57" s="210" t="s">
        <v>109</v>
      </c>
      <c r="F57" s="210" t="s">
        <v>109</v>
      </c>
      <c r="G57" s="210" t="s">
        <v>109</v>
      </c>
      <c r="H57" s="210" t="s">
        <v>109</v>
      </c>
      <c r="I57" s="210" t="s">
        <v>109</v>
      </c>
      <c r="J57" s="210" t="s">
        <v>109</v>
      </c>
      <c r="K57" s="210" t="s">
        <v>109</v>
      </c>
      <c r="L57" s="210" t="s">
        <v>109</v>
      </c>
      <c r="M57" s="210" t="s">
        <v>109</v>
      </c>
      <c r="N57" s="210" t="s">
        <v>109</v>
      </c>
      <c r="O57" s="210" t="s">
        <v>109</v>
      </c>
      <c r="P57" s="210" t="s">
        <v>109</v>
      </c>
      <c r="Q57" s="210" t="s">
        <v>109</v>
      </c>
      <c r="R57" s="210" t="s">
        <v>109</v>
      </c>
      <c r="S57" s="210" t="s">
        <v>109</v>
      </c>
      <c r="T57" s="210" t="s">
        <v>109</v>
      </c>
      <c r="U57" s="210" t="s">
        <v>109</v>
      </c>
      <c r="V57" s="210" t="s">
        <v>109</v>
      </c>
      <c r="W57" s="210" t="s">
        <v>109</v>
      </c>
      <c r="X57" s="210" t="s">
        <v>109</v>
      </c>
      <c r="Y57" s="210" t="s">
        <v>109</v>
      </c>
      <c r="Z57" s="210" t="s">
        <v>109</v>
      </c>
      <c r="AA57" s="210" t="s">
        <v>109</v>
      </c>
      <c r="AB57" s="210" t="s">
        <v>109</v>
      </c>
      <c r="AC57" s="210" t="s">
        <v>109</v>
      </c>
      <c r="AD57" s="210" t="s">
        <v>109</v>
      </c>
      <c r="AE57" s="210" t="s">
        <v>109</v>
      </c>
      <c r="AF57" s="210" t="s">
        <v>109</v>
      </c>
      <c r="AG57" s="210" t="s">
        <v>109</v>
      </c>
      <c r="AH57" s="210" t="s">
        <v>109</v>
      </c>
      <c r="AI57" s="210" t="s">
        <v>109</v>
      </c>
      <c r="AJ57" s="210" t="s">
        <v>109</v>
      </c>
      <c r="AK57" s="210" t="s">
        <v>109</v>
      </c>
      <c r="AL57" s="210" t="s">
        <v>109</v>
      </c>
      <c r="AM57" s="210" t="s">
        <v>109</v>
      </c>
      <c r="AN57" s="210" t="s">
        <v>109</v>
      </c>
      <c r="AO57" s="210" t="s">
        <v>109</v>
      </c>
      <c r="AP57" s="210" t="s">
        <v>109</v>
      </c>
      <c r="AQ57" s="210" t="s">
        <v>109</v>
      </c>
      <c r="AR57" s="210" t="s">
        <v>109</v>
      </c>
      <c r="AS57" s="210" t="s">
        <v>109</v>
      </c>
      <c r="AT57" s="210" t="s">
        <v>109</v>
      </c>
      <c r="AU57" s="210" t="s">
        <v>109</v>
      </c>
      <c r="AV57" s="210" t="s">
        <v>109</v>
      </c>
      <c r="AW57" s="210" t="s">
        <v>109</v>
      </c>
      <c r="AX57" s="210" t="s">
        <v>109</v>
      </c>
      <c r="AY57" s="210" t="s">
        <v>109</v>
      </c>
    </row>
    <row r="58" ht="31.5" hidden="1">
      <c r="A58" s="79" t="s">
        <v>286</v>
      </c>
      <c r="B58" s="82" t="s">
        <v>287</v>
      </c>
      <c r="C58" s="82" t="s">
        <v>108</v>
      </c>
      <c r="D58" s="210" t="s">
        <v>109</v>
      </c>
      <c r="E58" s="210" t="s">
        <v>109</v>
      </c>
      <c r="F58" s="210" t="s">
        <v>109</v>
      </c>
      <c r="G58" s="210" t="s">
        <v>109</v>
      </c>
      <c r="H58" s="210" t="s">
        <v>109</v>
      </c>
      <c r="I58" s="210" t="s">
        <v>109</v>
      </c>
      <c r="J58" s="210" t="s">
        <v>109</v>
      </c>
      <c r="K58" s="210" t="s">
        <v>109</v>
      </c>
      <c r="L58" s="210" t="s">
        <v>109</v>
      </c>
      <c r="M58" s="210" t="s">
        <v>109</v>
      </c>
      <c r="N58" s="210" t="s">
        <v>109</v>
      </c>
      <c r="O58" s="210" t="s">
        <v>109</v>
      </c>
      <c r="P58" s="210" t="s">
        <v>109</v>
      </c>
      <c r="Q58" s="210" t="s">
        <v>109</v>
      </c>
      <c r="R58" s="210" t="s">
        <v>109</v>
      </c>
      <c r="S58" s="210" t="s">
        <v>109</v>
      </c>
      <c r="T58" s="210" t="s">
        <v>109</v>
      </c>
      <c r="U58" s="210" t="s">
        <v>109</v>
      </c>
      <c r="V58" s="210" t="s">
        <v>109</v>
      </c>
      <c r="W58" s="210" t="s">
        <v>109</v>
      </c>
      <c r="X58" s="210" t="s">
        <v>109</v>
      </c>
      <c r="Y58" s="210" t="s">
        <v>109</v>
      </c>
      <c r="Z58" s="210" t="s">
        <v>109</v>
      </c>
      <c r="AA58" s="210" t="s">
        <v>109</v>
      </c>
      <c r="AB58" s="210" t="s">
        <v>109</v>
      </c>
      <c r="AC58" s="210" t="s">
        <v>109</v>
      </c>
      <c r="AD58" s="210" t="s">
        <v>109</v>
      </c>
      <c r="AE58" s="210" t="s">
        <v>109</v>
      </c>
      <c r="AF58" s="210" t="s">
        <v>109</v>
      </c>
      <c r="AG58" s="210" t="s">
        <v>109</v>
      </c>
      <c r="AH58" s="210" t="s">
        <v>109</v>
      </c>
      <c r="AI58" s="210" t="s">
        <v>109</v>
      </c>
      <c r="AJ58" s="210" t="s">
        <v>109</v>
      </c>
      <c r="AK58" s="210" t="s">
        <v>109</v>
      </c>
      <c r="AL58" s="210" t="s">
        <v>109</v>
      </c>
      <c r="AM58" s="210" t="s">
        <v>109</v>
      </c>
      <c r="AN58" s="210" t="s">
        <v>109</v>
      </c>
      <c r="AO58" s="210" t="s">
        <v>109</v>
      </c>
      <c r="AP58" s="210" t="s">
        <v>109</v>
      </c>
      <c r="AQ58" s="210" t="s">
        <v>109</v>
      </c>
      <c r="AR58" s="210" t="s">
        <v>109</v>
      </c>
      <c r="AS58" s="210" t="s">
        <v>109</v>
      </c>
      <c r="AT58" s="210" t="s">
        <v>109</v>
      </c>
      <c r="AU58" s="210" t="s">
        <v>109</v>
      </c>
      <c r="AV58" s="210" t="s">
        <v>109</v>
      </c>
      <c r="AW58" s="210" t="s">
        <v>109</v>
      </c>
      <c r="AX58" s="210" t="s">
        <v>109</v>
      </c>
      <c r="AY58" s="210" t="s">
        <v>109</v>
      </c>
    </row>
    <row r="59" s="25" customFormat="1" ht="31.5">
      <c r="A59" s="56" t="s">
        <v>206</v>
      </c>
      <c r="B59" s="57" t="s">
        <v>207</v>
      </c>
      <c r="C59" s="57" t="s">
        <v>108</v>
      </c>
      <c r="D59" s="213" t="str">
        <f>D61</f>
        <v>н/д</v>
      </c>
      <c r="E59" s="213" t="str">
        <f>E61</f>
        <v>н/д</v>
      </c>
      <c r="F59" s="213" t="s">
        <v>109</v>
      </c>
      <c r="G59" s="213" t="str">
        <f>G61</f>
        <v>н/д</v>
      </c>
      <c r="H59" s="213" t="s">
        <v>109</v>
      </c>
      <c r="I59" s="213" t="str">
        <f>I61</f>
        <v>н/д</v>
      </c>
      <c r="J59" s="213" t="s">
        <v>109</v>
      </c>
      <c r="K59" s="213" t="str">
        <f>K61</f>
        <v>н/д</v>
      </c>
      <c r="L59" s="213" t="s">
        <v>109</v>
      </c>
      <c r="M59" s="213" t="str">
        <f>M61</f>
        <v>н/д</v>
      </c>
      <c r="N59" s="213" t="str">
        <f>N61</f>
        <v>н/д</v>
      </c>
      <c r="O59" s="213" t="str">
        <f>O61</f>
        <v>н/д</v>
      </c>
      <c r="P59" s="213" t="s">
        <v>109</v>
      </c>
      <c r="Q59" s="213" t="str">
        <f>Q61</f>
        <v>н/д</v>
      </c>
      <c r="R59" s="213" t="s">
        <v>109</v>
      </c>
      <c r="S59" s="213" t="str">
        <f>S61</f>
        <v>н/д</v>
      </c>
      <c r="T59" s="213" t="str">
        <f>T61</f>
        <v>н/д</v>
      </c>
      <c r="U59" s="213" t="str">
        <f>U61</f>
        <v>н/д</v>
      </c>
      <c r="V59" s="213" t="s">
        <v>109</v>
      </c>
      <c r="W59" s="213" t="str">
        <f>W61</f>
        <v>н/д</v>
      </c>
      <c r="X59" s="213" t="str">
        <f>X61</f>
        <v>н/д</v>
      </c>
      <c r="Y59" s="213" t="str">
        <f>Y61</f>
        <v>н/д</v>
      </c>
      <c r="Z59" s="213" t="s">
        <v>109</v>
      </c>
      <c r="AA59" s="213" t="str">
        <f>AA61</f>
        <v>н/д</v>
      </c>
      <c r="AB59" s="213" t="s">
        <v>109</v>
      </c>
      <c r="AC59" s="213" t="str">
        <f>AC61</f>
        <v>н/д</v>
      </c>
      <c r="AD59" s="213" t="s">
        <v>109</v>
      </c>
      <c r="AE59" s="213" t="str">
        <f>AE61</f>
        <v>н/д</v>
      </c>
      <c r="AF59" s="213" t="s">
        <v>109</v>
      </c>
      <c r="AG59" s="213" t="str">
        <f>AG61</f>
        <v>н/д</v>
      </c>
      <c r="AH59" s="213" t="s">
        <v>109</v>
      </c>
      <c r="AI59" s="213" t="s">
        <v>109</v>
      </c>
      <c r="AJ59" s="213" t="s">
        <v>109</v>
      </c>
      <c r="AK59" s="213" t="s">
        <v>109</v>
      </c>
      <c r="AL59" s="213" t="s">
        <v>109</v>
      </c>
      <c r="AM59" s="213" t="str">
        <f>AM61</f>
        <v>н/д</v>
      </c>
      <c r="AN59" s="213">
        <f t="shared" ref="AN59:AY59" si="7">AN61</f>
        <v>2.80497</v>
      </c>
      <c r="AO59" s="213">
        <f t="shared" si="7"/>
        <v>2.80497</v>
      </c>
      <c r="AP59" s="213" t="str">
        <f t="shared" si="7"/>
        <v>н/д</v>
      </c>
      <c r="AQ59" s="213" t="str">
        <f t="shared" si="7"/>
        <v>н/д</v>
      </c>
      <c r="AR59" s="213" t="str">
        <f t="shared" si="7"/>
        <v>н/д</v>
      </c>
      <c r="AS59" s="213" t="str">
        <f t="shared" si="7"/>
        <v>н/д</v>
      </c>
      <c r="AT59" s="213" t="str">
        <f t="shared" si="7"/>
        <v>н/д</v>
      </c>
      <c r="AU59" s="213" t="str">
        <f t="shared" si="7"/>
        <v>н/д</v>
      </c>
      <c r="AV59" s="213" t="str">
        <f t="shared" si="7"/>
        <v>н/д</v>
      </c>
      <c r="AW59" s="213" t="str">
        <f t="shared" si="7"/>
        <v>н/д</v>
      </c>
      <c r="AX59" s="213" t="str">
        <f t="shared" si="7"/>
        <v>н/д</v>
      </c>
      <c r="AY59" s="213" t="str">
        <f t="shared" si="7"/>
        <v>н/д</v>
      </c>
    </row>
    <row r="60" ht="31.5" hidden="1">
      <c r="A60" s="79" t="s">
        <v>208</v>
      </c>
      <c r="B60" s="82" t="s">
        <v>209</v>
      </c>
      <c r="C60" s="82" t="s">
        <v>108</v>
      </c>
      <c r="D60" s="210" t="s">
        <v>109</v>
      </c>
      <c r="E60" s="210" t="s">
        <v>109</v>
      </c>
      <c r="F60" s="210" t="s">
        <v>109</v>
      </c>
      <c r="G60" s="210" t="s">
        <v>109</v>
      </c>
      <c r="H60" s="210" t="s">
        <v>109</v>
      </c>
      <c r="I60" s="210" t="s">
        <v>109</v>
      </c>
      <c r="J60" s="210" t="s">
        <v>109</v>
      </c>
      <c r="K60" s="210" t="s">
        <v>109</v>
      </c>
      <c r="L60" s="210" t="s">
        <v>109</v>
      </c>
      <c r="M60" s="210" t="s">
        <v>109</v>
      </c>
      <c r="N60" s="210" t="s">
        <v>109</v>
      </c>
      <c r="O60" s="210" t="s">
        <v>109</v>
      </c>
      <c r="P60" s="210" t="s">
        <v>109</v>
      </c>
      <c r="Q60" s="210" t="s">
        <v>109</v>
      </c>
      <c r="R60" s="210" t="s">
        <v>109</v>
      </c>
      <c r="S60" s="210" t="s">
        <v>109</v>
      </c>
      <c r="T60" s="210" t="s">
        <v>109</v>
      </c>
      <c r="U60" s="210" t="s">
        <v>109</v>
      </c>
      <c r="V60" s="210" t="s">
        <v>109</v>
      </c>
      <c r="W60" s="210" t="s">
        <v>109</v>
      </c>
      <c r="X60" s="210" t="s">
        <v>109</v>
      </c>
      <c r="Y60" s="210" t="s">
        <v>109</v>
      </c>
      <c r="Z60" s="210" t="s">
        <v>109</v>
      </c>
      <c r="AA60" s="210" t="s">
        <v>109</v>
      </c>
      <c r="AB60" s="210" t="s">
        <v>109</v>
      </c>
      <c r="AC60" s="210" t="s">
        <v>109</v>
      </c>
      <c r="AD60" s="210" t="s">
        <v>109</v>
      </c>
      <c r="AE60" s="210" t="s">
        <v>109</v>
      </c>
      <c r="AF60" s="210" t="s">
        <v>109</v>
      </c>
      <c r="AG60" s="210" t="s">
        <v>109</v>
      </c>
      <c r="AH60" s="210" t="s">
        <v>109</v>
      </c>
      <c r="AI60" s="210" t="s">
        <v>109</v>
      </c>
      <c r="AJ60" s="210" t="s">
        <v>109</v>
      </c>
      <c r="AK60" s="210" t="s">
        <v>109</v>
      </c>
      <c r="AL60" s="210" t="s">
        <v>109</v>
      </c>
      <c r="AM60" s="210" t="s">
        <v>109</v>
      </c>
      <c r="AN60" s="210" t="s">
        <v>109</v>
      </c>
      <c r="AO60" s="210" t="s">
        <v>109</v>
      </c>
      <c r="AP60" s="210" t="s">
        <v>109</v>
      </c>
      <c r="AQ60" s="210" t="s">
        <v>109</v>
      </c>
      <c r="AR60" s="210" t="s">
        <v>109</v>
      </c>
      <c r="AS60" s="210" t="s">
        <v>109</v>
      </c>
      <c r="AT60" s="210" t="s">
        <v>109</v>
      </c>
      <c r="AU60" s="210" t="s">
        <v>109</v>
      </c>
      <c r="AV60" s="210" t="s">
        <v>109</v>
      </c>
      <c r="AW60" s="210" t="s">
        <v>109</v>
      </c>
      <c r="AX60" s="210" t="s">
        <v>109</v>
      </c>
      <c r="AY60" s="210" t="s">
        <v>109</v>
      </c>
    </row>
    <row r="61" s="25" customFormat="1" ht="31.5">
      <c r="A61" s="214" t="s">
        <v>212</v>
      </c>
      <c r="B61" s="215" t="s">
        <v>213</v>
      </c>
      <c r="C61" s="215" t="s">
        <v>108</v>
      </c>
      <c r="D61" s="209" t="str">
        <f>D62</f>
        <v>н/д</v>
      </c>
      <c r="E61" s="209" t="str">
        <f>E62</f>
        <v>н/д</v>
      </c>
      <c r="F61" s="209" t="s">
        <v>109</v>
      </c>
      <c r="G61" s="209" t="str">
        <f>G62</f>
        <v>н/д</v>
      </c>
      <c r="H61" s="209" t="s">
        <v>109</v>
      </c>
      <c r="I61" s="209" t="str">
        <f>I62</f>
        <v>н/д</v>
      </c>
      <c r="J61" s="209" t="s">
        <v>109</v>
      </c>
      <c r="K61" s="209" t="str">
        <f>K62</f>
        <v>н/д</v>
      </c>
      <c r="L61" s="209" t="s">
        <v>109</v>
      </c>
      <c r="M61" s="209" t="str">
        <f>M62</f>
        <v>н/д</v>
      </c>
      <c r="N61" s="209" t="str">
        <f>N62</f>
        <v>н/д</v>
      </c>
      <c r="O61" s="209" t="str">
        <f>O62</f>
        <v>н/д</v>
      </c>
      <c r="P61" s="209" t="s">
        <v>109</v>
      </c>
      <c r="Q61" s="209" t="str">
        <f>Q62</f>
        <v>н/д</v>
      </c>
      <c r="R61" s="209" t="s">
        <v>109</v>
      </c>
      <c r="S61" s="209" t="str">
        <f>S62</f>
        <v>н/д</v>
      </c>
      <c r="T61" s="209" t="s">
        <v>109</v>
      </c>
      <c r="U61" s="209" t="s">
        <v>109</v>
      </c>
      <c r="V61" s="209" t="s">
        <v>109</v>
      </c>
      <c r="W61" s="209" t="s">
        <v>109</v>
      </c>
      <c r="X61" s="209" t="s">
        <v>109</v>
      </c>
      <c r="Y61" s="209" t="s">
        <v>109</v>
      </c>
      <c r="Z61" s="209" t="s">
        <v>109</v>
      </c>
      <c r="AA61" s="209" t="s">
        <v>109</v>
      </c>
      <c r="AB61" s="209" t="s">
        <v>109</v>
      </c>
      <c r="AC61" s="209" t="s">
        <v>109</v>
      </c>
      <c r="AD61" s="209" t="s">
        <v>109</v>
      </c>
      <c r="AE61" s="209" t="s">
        <v>109</v>
      </c>
      <c r="AF61" s="209" t="s">
        <v>109</v>
      </c>
      <c r="AG61" s="209" t="s">
        <v>109</v>
      </c>
      <c r="AH61" s="209" t="s">
        <v>109</v>
      </c>
      <c r="AI61" s="209" t="s">
        <v>109</v>
      </c>
      <c r="AJ61" s="209" t="s">
        <v>109</v>
      </c>
      <c r="AK61" s="209" t="s">
        <v>109</v>
      </c>
      <c r="AL61" s="209" t="s">
        <v>109</v>
      </c>
      <c r="AM61" s="209" t="str">
        <f t="shared" ref="AM61:AY61" si="8">AM62</f>
        <v>н/д</v>
      </c>
      <c r="AN61" s="209">
        <f t="shared" si="8"/>
        <v>2.80497</v>
      </c>
      <c r="AO61" s="209">
        <f t="shared" si="8"/>
        <v>2.80497</v>
      </c>
      <c r="AP61" s="209" t="str">
        <f t="shared" si="8"/>
        <v>н/д</v>
      </c>
      <c r="AQ61" s="209" t="str">
        <f t="shared" si="8"/>
        <v>н/д</v>
      </c>
      <c r="AR61" s="209" t="str">
        <f t="shared" si="8"/>
        <v>н/д</v>
      </c>
      <c r="AS61" s="209" t="str">
        <f t="shared" si="8"/>
        <v>н/д</v>
      </c>
      <c r="AT61" s="209" t="str">
        <f t="shared" si="8"/>
        <v>н/д</v>
      </c>
      <c r="AU61" s="209" t="str">
        <f t="shared" si="8"/>
        <v>н/д</v>
      </c>
      <c r="AV61" s="209" t="str">
        <f t="shared" si="8"/>
        <v>н/д</v>
      </c>
      <c r="AW61" s="209" t="str">
        <f t="shared" si="8"/>
        <v>н/д</v>
      </c>
      <c r="AX61" s="209" t="str">
        <f t="shared" si="8"/>
        <v>н/д</v>
      </c>
      <c r="AY61" s="209" t="str">
        <f t="shared" si="8"/>
        <v>н/д</v>
      </c>
    </row>
    <row r="62" ht="31.5">
      <c r="A62" s="79" t="s">
        <v>212</v>
      </c>
      <c r="B62" s="82" t="s">
        <v>414</v>
      </c>
      <c r="C62" s="82" t="str">
        <f>[11]Свод_2023!$C$19</f>
        <v>Н_НСК/ИП/25</v>
      </c>
      <c r="D62" s="210" t="s">
        <v>109</v>
      </c>
      <c r="E62" s="210" t="s">
        <v>109</v>
      </c>
      <c r="F62" s="210" t="s">
        <v>109</v>
      </c>
      <c r="G62" s="210" t="s">
        <v>109</v>
      </c>
      <c r="H62" s="210" t="s">
        <v>109</v>
      </c>
      <c r="I62" s="210" t="s">
        <v>109</v>
      </c>
      <c r="J62" s="210" t="s">
        <v>109</v>
      </c>
      <c r="K62" s="210" t="s">
        <v>109</v>
      </c>
      <c r="L62" s="210" t="s">
        <v>109</v>
      </c>
      <c r="M62" s="210" t="s">
        <v>109</v>
      </c>
      <c r="N62" s="210" t="s">
        <v>109</v>
      </c>
      <c r="O62" s="210" t="s">
        <v>109</v>
      </c>
      <c r="P62" s="210" t="s">
        <v>109</v>
      </c>
      <c r="Q62" s="210" t="s">
        <v>109</v>
      </c>
      <c r="R62" s="210" t="s">
        <v>109</v>
      </c>
      <c r="S62" s="210" t="s">
        <v>109</v>
      </c>
      <c r="T62" s="210" t="s">
        <v>109</v>
      </c>
      <c r="U62" s="210" t="s">
        <v>109</v>
      </c>
      <c r="V62" s="210" t="s">
        <v>109</v>
      </c>
      <c r="W62" s="210" t="s">
        <v>109</v>
      </c>
      <c r="X62" s="210" t="s">
        <v>109</v>
      </c>
      <c r="Y62" s="210" t="s">
        <v>109</v>
      </c>
      <c r="Z62" s="210" t="s">
        <v>109</v>
      </c>
      <c r="AA62" s="210" t="s">
        <v>109</v>
      </c>
      <c r="AB62" s="210" t="s">
        <v>109</v>
      </c>
      <c r="AC62" s="210" t="s">
        <v>109</v>
      </c>
      <c r="AD62" s="210" t="s">
        <v>109</v>
      </c>
      <c r="AE62" s="210" t="s">
        <v>109</v>
      </c>
      <c r="AF62" s="210" t="s">
        <v>109</v>
      </c>
      <c r="AG62" s="210" t="s">
        <v>109</v>
      </c>
      <c r="AH62" s="210" t="s">
        <v>109</v>
      </c>
      <c r="AI62" s="210" t="s">
        <v>109</v>
      </c>
      <c r="AJ62" s="210" t="s">
        <v>109</v>
      </c>
      <c r="AK62" s="210" t="s">
        <v>109</v>
      </c>
      <c r="AL62" s="210" t="s">
        <v>109</v>
      </c>
      <c r="AM62" s="210" t="s">
        <v>109</v>
      </c>
      <c r="AN62" s="210">
        <v>2.80497</v>
      </c>
      <c r="AO62" s="210">
        <v>2.80497</v>
      </c>
      <c r="AP62" s="210" t="s">
        <v>109</v>
      </c>
      <c r="AQ62" s="210" t="s">
        <v>109</v>
      </c>
      <c r="AR62" s="210" t="s">
        <v>109</v>
      </c>
      <c r="AS62" s="210" t="s">
        <v>109</v>
      </c>
      <c r="AT62" s="210" t="s">
        <v>109</v>
      </c>
      <c r="AU62" s="210" t="s">
        <v>109</v>
      </c>
      <c r="AV62" s="210" t="s">
        <v>109</v>
      </c>
      <c r="AW62" s="210" t="s">
        <v>109</v>
      </c>
      <c r="AX62" s="210" t="s">
        <v>109</v>
      </c>
      <c r="AY62" s="210" t="s">
        <v>109</v>
      </c>
    </row>
    <row r="63" ht="31.5" hidden="1">
      <c r="A63" s="79" t="s">
        <v>402</v>
      </c>
      <c r="B63" s="82" t="s">
        <v>403</v>
      </c>
      <c r="C63" s="82" t="s">
        <v>108</v>
      </c>
      <c r="D63" s="189" t="s">
        <v>109</v>
      </c>
      <c r="E63" s="189" t="s">
        <v>109</v>
      </c>
      <c r="F63" s="189" t="s">
        <v>109</v>
      </c>
      <c r="G63" s="189" t="s">
        <v>109</v>
      </c>
      <c r="H63" s="189" t="s">
        <v>109</v>
      </c>
      <c r="I63" s="189" t="s">
        <v>109</v>
      </c>
      <c r="J63" s="189" t="s">
        <v>109</v>
      </c>
      <c r="K63" s="189" t="s">
        <v>109</v>
      </c>
      <c r="L63" s="189" t="s">
        <v>109</v>
      </c>
      <c r="M63" s="189" t="s">
        <v>109</v>
      </c>
      <c r="N63" s="189" t="s">
        <v>109</v>
      </c>
      <c r="O63" s="189" t="s">
        <v>109</v>
      </c>
      <c r="P63" s="189" t="s">
        <v>109</v>
      </c>
      <c r="Q63" s="189" t="s">
        <v>109</v>
      </c>
      <c r="R63" s="189" t="s">
        <v>109</v>
      </c>
      <c r="S63" s="189" t="s">
        <v>109</v>
      </c>
      <c r="T63" s="189" t="s">
        <v>109</v>
      </c>
      <c r="U63" s="189" t="s">
        <v>109</v>
      </c>
      <c r="V63" s="189" t="s">
        <v>109</v>
      </c>
      <c r="W63" s="189" t="s">
        <v>109</v>
      </c>
      <c r="X63" s="189" t="s">
        <v>109</v>
      </c>
      <c r="Y63" s="189" t="s">
        <v>109</v>
      </c>
      <c r="Z63" s="189" t="s">
        <v>109</v>
      </c>
      <c r="AA63" s="189" t="s">
        <v>109</v>
      </c>
      <c r="AB63" s="189" t="s">
        <v>109</v>
      </c>
      <c r="AC63" s="189" t="s">
        <v>109</v>
      </c>
      <c r="AD63" s="189" t="s">
        <v>109</v>
      </c>
      <c r="AE63" s="189" t="s">
        <v>109</v>
      </c>
      <c r="AF63" s="189" t="s">
        <v>109</v>
      </c>
      <c r="AG63" s="189" t="s">
        <v>109</v>
      </c>
      <c r="AH63" s="189" t="s">
        <v>109</v>
      </c>
      <c r="AI63" s="189" t="s">
        <v>109</v>
      </c>
      <c r="AJ63" s="189" t="s">
        <v>109</v>
      </c>
      <c r="AK63" s="189" t="s">
        <v>109</v>
      </c>
      <c r="AL63" s="189" t="s">
        <v>109</v>
      </c>
      <c r="AM63" s="189" t="s">
        <v>109</v>
      </c>
      <c r="AN63" s="189" t="s">
        <v>109</v>
      </c>
      <c r="AO63" s="189" t="s">
        <v>109</v>
      </c>
      <c r="AP63" s="189" t="s">
        <v>109</v>
      </c>
      <c r="AQ63" s="189" t="s">
        <v>109</v>
      </c>
      <c r="AR63" s="189" t="s">
        <v>109</v>
      </c>
      <c r="AS63" s="189" t="s">
        <v>109</v>
      </c>
      <c r="AT63" s="189" t="s">
        <v>109</v>
      </c>
      <c r="AU63" s="189" t="s">
        <v>109</v>
      </c>
      <c r="AV63" s="189" t="s">
        <v>109</v>
      </c>
      <c r="AW63" s="189" t="s">
        <v>109</v>
      </c>
      <c r="AX63" s="189" t="s">
        <v>109</v>
      </c>
      <c r="AY63" s="189" t="s">
        <v>109</v>
      </c>
    </row>
    <row r="64" ht="31.5" hidden="1">
      <c r="A64" s="79" t="s">
        <v>404</v>
      </c>
      <c r="B64" s="82" t="s">
        <v>405</v>
      </c>
      <c r="C64" s="82" t="s">
        <v>108</v>
      </c>
      <c r="D64" s="189" t="s">
        <v>109</v>
      </c>
      <c r="E64" s="189" t="s">
        <v>109</v>
      </c>
      <c r="F64" s="189" t="s">
        <v>109</v>
      </c>
      <c r="G64" s="189" t="s">
        <v>109</v>
      </c>
      <c r="H64" s="189" t="s">
        <v>109</v>
      </c>
      <c r="I64" s="189" t="s">
        <v>109</v>
      </c>
      <c r="J64" s="189" t="s">
        <v>109</v>
      </c>
      <c r="K64" s="189" t="s">
        <v>109</v>
      </c>
      <c r="L64" s="189" t="s">
        <v>109</v>
      </c>
      <c r="M64" s="189" t="s">
        <v>109</v>
      </c>
      <c r="N64" s="189" t="s">
        <v>109</v>
      </c>
      <c r="O64" s="189" t="s">
        <v>109</v>
      </c>
      <c r="P64" s="189" t="s">
        <v>109</v>
      </c>
      <c r="Q64" s="189" t="s">
        <v>109</v>
      </c>
      <c r="R64" s="189" t="s">
        <v>109</v>
      </c>
      <c r="S64" s="189" t="s">
        <v>109</v>
      </c>
      <c r="T64" s="189" t="s">
        <v>109</v>
      </c>
      <c r="U64" s="189" t="s">
        <v>109</v>
      </c>
      <c r="V64" s="189" t="s">
        <v>109</v>
      </c>
      <c r="W64" s="189" t="s">
        <v>109</v>
      </c>
      <c r="X64" s="189" t="s">
        <v>109</v>
      </c>
      <c r="Y64" s="189" t="s">
        <v>109</v>
      </c>
      <c r="Z64" s="189" t="s">
        <v>109</v>
      </c>
      <c r="AA64" s="189" t="s">
        <v>109</v>
      </c>
      <c r="AB64" s="189" t="s">
        <v>109</v>
      </c>
      <c r="AC64" s="189" t="s">
        <v>109</v>
      </c>
      <c r="AD64" s="189" t="s">
        <v>109</v>
      </c>
      <c r="AE64" s="189" t="s">
        <v>109</v>
      </c>
      <c r="AF64" s="189" t="s">
        <v>109</v>
      </c>
      <c r="AG64" s="189" t="s">
        <v>109</v>
      </c>
      <c r="AH64" s="189" t="s">
        <v>109</v>
      </c>
      <c r="AI64" s="189" t="s">
        <v>109</v>
      </c>
      <c r="AJ64" s="189" t="s">
        <v>109</v>
      </c>
      <c r="AK64" s="189" t="s">
        <v>109</v>
      </c>
      <c r="AL64" s="189" t="s">
        <v>109</v>
      </c>
      <c r="AM64" s="189" t="s">
        <v>109</v>
      </c>
      <c r="AN64" s="189" t="s">
        <v>109</v>
      </c>
      <c r="AO64" s="189" t="s">
        <v>109</v>
      </c>
      <c r="AP64" s="189" t="s">
        <v>109</v>
      </c>
      <c r="AQ64" s="189" t="s">
        <v>109</v>
      </c>
      <c r="AR64" s="189" t="s">
        <v>109</v>
      </c>
      <c r="AS64" s="189" t="s">
        <v>109</v>
      </c>
      <c r="AT64" s="189" t="s">
        <v>109</v>
      </c>
      <c r="AU64" s="189" t="s">
        <v>109</v>
      </c>
      <c r="AV64" s="189" t="s">
        <v>109</v>
      </c>
      <c r="AW64" s="189" t="s">
        <v>109</v>
      </c>
      <c r="AX64" s="189" t="s">
        <v>109</v>
      </c>
      <c r="AY64" s="189" t="s">
        <v>109</v>
      </c>
    </row>
    <row r="65" ht="31.5" hidden="1">
      <c r="A65" s="79" t="s">
        <v>214</v>
      </c>
      <c r="B65" s="82" t="s">
        <v>215</v>
      </c>
      <c r="C65" s="82" t="s">
        <v>108</v>
      </c>
      <c r="D65" s="189" t="s">
        <v>109</v>
      </c>
      <c r="E65" s="189" t="s">
        <v>109</v>
      </c>
      <c r="F65" s="189" t="s">
        <v>109</v>
      </c>
      <c r="G65" s="189" t="s">
        <v>109</v>
      </c>
      <c r="H65" s="189" t="s">
        <v>109</v>
      </c>
      <c r="I65" s="189" t="s">
        <v>109</v>
      </c>
      <c r="J65" s="189" t="s">
        <v>109</v>
      </c>
      <c r="K65" s="189" t="s">
        <v>109</v>
      </c>
      <c r="L65" s="189" t="s">
        <v>109</v>
      </c>
      <c r="M65" s="189" t="s">
        <v>109</v>
      </c>
      <c r="N65" s="189" t="s">
        <v>109</v>
      </c>
      <c r="O65" s="189" t="s">
        <v>109</v>
      </c>
      <c r="P65" s="189" t="s">
        <v>109</v>
      </c>
      <c r="Q65" s="189" t="s">
        <v>109</v>
      </c>
      <c r="R65" s="189" t="s">
        <v>109</v>
      </c>
      <c r="S65" s="189" t="s">
        <v>109</v>
      </c>
      <c r="T65" s="189" t="s">
        <v>109</v>
      </c>
      <c r="U65" s="189" t="s">
        <v>109</v>
      </c>
      <c r="V65" s="189" t="s">
        <v>109</v>
      </c>
      <c r="W65" s="189" t="s">
        <v>109</v>
      </c>
      <c r="X65" s="189" t="s">
        <v>109</v>
      </c>
      <c r="Y65" s="189" t="s">
        <v>109</v>
      </c>
      <c r="Z65" s="189" t="s">
        <v>109</v>
      </c>
      <c r="AA65" s="189" t="s">
        <v>109</v>
      </c>
      <c r="AB65" s="189" t="s">
        <v>109</v>
      </c>
      <c r="AC65" s="189" t="s">
        <v>109</v>
      </c>
      <c r="AD65" s="189" t="s">
        <v>109</v>
      </c>
      <c r="AE65" s="189" t="s">
        <v>109</v>
      </c>
      <c r="AF65" s="189" t="s">
        <v>109</v>
      </c>
      <c r="AG65" s="189" t="s">
        <v>109</v>
      </c>
      <c r="AH65" s="189" t="s">
        <v>109</v>
      </c>
      <c r="AI65" s="189" t="s">
        <v>109</v>
      </c>
      <c r="AJ65" s="189" t="s">
        <v>109</v>
      </c>
      <c r="AK65" s="189" t="s">
        <v>109</v>
      </c>
      <c r="AL65" s="189" t="s">
        <v>109</v>
      </c>
      <c r="AM65" s="189" t="s">
        <v>109</v>
      </c>
      <c r="AN65" s="189" t="s">
        <v>109</v>
      </c>
      <c r="AO65" s="189" t="s">
        <v>109</v>
      </c>
      <c r="AP65" s="189" t="s">
        <v>109</v>
      </c>
      <c r="AQ65" s="189" t="s">
        <v>109</v>
      </c>
      <c r="AR65" s="189" t="s">
        <v>109</v>
      </c>
      <c r="AS65" s="189" t="s">
        <v>109</v>
      </c>
      <c r="AT65" s="189" t="s">
        <v>109</v>
      </c>
      <c r="AU65" s="189" t="s">
        <v>109</v>
      </c>
      <c r="AV65" s="189" t="s">
        <v>109</v>
      </c>
      <c r="AW65" s="189" t="s">
        <v>109</v>
      </c>
      <c r="AX65" s="189" t="s">
        <v>109</v>
      </c>
      <c r="AY65" s="189" t="s">
        <v>109</v>
      </c>
    </row>
    <row r="66" ht="31.5" hidden="1">
      <c r="A66" s="79" t="s">
        <v>288</v>
      </c>
      <c r="B66" s="82" t="s">
        <v>289</v>
      </c>
      <c r="C66" s="82" t="s">
        <v>108</v>
      </c>
      <c r="D66" s="189" t="s">
        <v>109</v>
      </c>
      <c r="E66" s="189" t="s">
        <v>109</v>
      </c>
      <c r="F66" s="189" t="s">
        <v>109</v>
      </c>
      <c r="G66" s="189" t="s">
        <v>109</v>
      </c>
      <c r="H66" s="189" t="s">
        <v>109</v>
      </c>
      <c r="I66" s="189" t="s">
        <v>109</v>
      </c>
      <c r="J66" s="189" t="s">
        <v>109</v>
      </c>
      <c r="K66" s="189" t="s">
        <v>109</v>
      </c>
      <c r="L66" s="189" t="s">
        <v>109</v>
      </c>
      <c r="M66" s="189" t="s">
        <v>109</v>
      </c>
      <c r="N66" s="189" t="s">
        <v>109</v>
      </c>
      <c r="O66" s="189" t="s">
        <v>109</v>
      </c>
      <c r="P66" s="189" t="s">
        <v>109</v>
      </c>
      <c r="Q66" s="189" t="s">
        <v>109</v>
      </c>
      <c r="R66" s="189" t="s">
        <v>109</v>
      </c>
      <c r="S66" s="189" t="s">
        <v>109</v>
      </c>
      <c r="T66" s="189" t="s">
        <v>109</v>
      </c>
      <c r="U66" s="189" t="s">
        <v>109</v>
      </c>
      <c r="V66" s="189" t="s">
        <v>109</v>
      </c>
      <c r="W66" s="189" t="s">
        <v>109</v>
      </c>
      <c r="X66" s="189" t="s">
        <v>109</v>
      </c>
      <c r="Y66" s="189" t="s">
        <v>109</v>
      </c>
      <c r="Z66" s="189" t="s">
        <v>109</v>
      </c>
      <c r="AA66" s="189" t="s">
        <v>109</v>
      </c>
      <c r="AB66" s="189" t="s">
        <v>109</v>
      </c>
      <c r="AC66" s="189" t="s">
        <v>109</v>
      </c>
      <c r="AD66" s="189" t="s">
        <v>109</v>
      </c>
      <c r="AE66" s="189" t="s">
        <v>109</v>
      </c>
      <c r="AF66" s="189" t="s">
        <v>109</v>
      </c>
      <c r="AG66" s="189" t="s">
        <v>109</v>
      </c>
      <c r="AH66" s="189" t="s">
        <v>109</v>
      </c>
      <c r="AI66" s="189" t="s">
        <v>109</v>
      </c>
      <c r="AJ66" s="189" t="s">
        <v>109</v>
      </c>
      <c r="AK66" s="189" t="s">
        <v>109</v>
      </c>
      <c r="AL66" s="189" t="s">
        <v>109</v>
      </c>
      <c r="AM66" s="189" t="s">
        <v>109</v>
      </c>
      <c r="AN66" s="189" t="s">
        <v>109</v>
      </c>
      <c r="AO66" s="189" t="s">
        <v>109</v>
      </c>
      <c r="AP66" s="189" t="s">
        <v>109</v>
      </c>
      <c r="AQ66" s="189" t="s">
        <v>109</v>
      </c>
      <c r="AR66" s="189" t="s">
        <v>109</v>
      </c>
      <c r="AS66" s="189" t="s">
        <v>109</v>
      </c>
      <c r="AT66" s="189" t="s">
        <v>109</v>
      </c>
      <c r="AU66" s="189" t="s">
        <v>109</v>
      </c>
      <c r="AV66" s="189" t="s">
        <v>109</v>
      </c>
      <c r="AW66" s="189" t="s">
        <v>109</v>
      </c>
      <c r="AX66" s="189" t="s">
        <v>109</v>
      </c>
      <c r="AY66" s="189" t="s">
        <v>109</v>
      </c>
    </row>
    <row r="67" ht="31.5" hidden="1">
      <c r="A67" s="79" t="s">
        <v>290</v>
      </c>
      <c r="B67" s="82" t="s">
        <v>291</v>
      </c>
      <c r="C67" s="82" t="s">
        <v>108</v>
      </c>
      <c r="D67" s="189" t="s">
        <v>109</v>
      </c>
      <c r="E67" s="189" t="s">
        <v>109</v>
      </c>
      <c r="F67" s="189" t="s">
        <v>109</v>
      </c>
      <c r="G67" s="189" t="s">
        <v>109</v>
      </c>
      <c r="H67" s="189" t="s">
        <v>109</v>
      </c>
      <c r="I67" s="189" t="s">
        <v>109</v>
      </c>
      <c r="J67" s="189" t="s">
        <v>109</v>
      </c>
      <c r="K67" s="189" t="s">
        <v>109</v>
      </c>
      <c r="L67" s="189" t="s">
        <v>109</v>
      </c>
      <c r="M67" s="189" t="s">
        <v>109</v>
      </c>
      <c r="N67" s="189" t="s">
        <v>109</v>
      </c>
      <c r="O67" s="189" t="s">
        <v>109</v>
      </c>
      <c r="P67" s="189" t="s">
        <v>109</v>
      </c>
      <c r="Q67" s="189" t="s">
        <v>109</v>
      </c>
      <c r="R67" s="189" t="s">
        <v>109</v>
      </c>
      <c r="S67" s="189" t="s">
        <v>109</v>
      </c>
      <c r="T67" s="189" t="s">
        <v>109</v>
      </c>
      <c r="U67" s="189" t="s">
        <v>109</v>
      </c>
      <c r="V67" s="189" t="s">
        <v>109</v>
      </c>
      <c r="W67" s="189" t="s">
        <v>109</v>
      </c>
      <c r="X67" s="189" t="s">
        <v>109</v>
      </c>
      <c r="Y67" s="189" t="s">
        <v>109</v>
      </c>
      <c r="Z67" s="189" t="s">
        <v>109</v>
      </c>
      <c r="AA67" s="189" t="s">
        <v>109</v>
      </c>
      <c r="AB67" s="189" t="s">
        <v>109</v>
      </c>
      <c r="AC67" s="189" t="s">
        <v>109</v>
      </c>
      <c r="AD67" s="189" t="s">
        <v>109</v>
      </c>
      <c r="AE67" s="189" t="s">
        <v>109</v>
      </c>
      <c r="AF67" s="189" t="s">
        <v>109</v>
      </c>
      <c r="AG67" s="189" t="s">
        <v>109</v>
      </c>
      <c r="AH67" s="189" t="s">
        <v>109</v>
      </c>
      <c r="AI67" s="189" t="s">
        <v>109</v>
      </c>
      <c r="AJ67" s="189" t="s">
        <v>109</v>
      </c>
      <c r="AK67" s="189" t="s">
        <v>109</v>
      </c>
      <c r="AL67" s="189" t="s">
        <v>109</v>
      </c>
      <c r="AM67" s="189" t="s">
        <v>109</v>
      </c>
      <c r="AN67" s="189" t="s">
        <v>109</v>
      </c>
      <c r="AO67" s="189" t="s">
        <v>109</v>
      </c>
      <c r="AP67" s="189" t="s">
        <v>109</v>
      </c>
      <c r="AQ67" s="189" t="s">
        <v>109</v>
      </c>
      <c r="AR67" s="189" t="s">
        <v>109</v>
      </c>
      <c r="AS67" s="189" t="s">
        <v>109</v>
      </c>
      <c r="AT67" s="189" t="s">
        <v>109</v>
      </c>
      <c r="AU67" s="189" t="s">
        <v>109</v>
      </c>
      <c r="AV67" s="189" t="s">
        <v>109</v>
      </c>
      <c r="AW67" s="189" t="s">
        <v>109</v>
      </c>
      <c r="AX67" s="189" t="s">
        <v>109</v>
      </c>
      <c r="AY67" s="189" t="s">
        <v>109</v>
      </c>
    </row>
    <row r="68" ht="47.25" hidden="1">
      <c r="A68" s="79" t="s">
        <v>292</v>
      </c>
      <c r="B68" s="82" t="s">
        <v>293</v>
      </c>
      <c r="C68" s="82" t="s">
        <v>108</v>
      </c>
      <c r="D68" s="189" t="s">
        <v>109</v>
      </c>
      <c r="E68" s="189" t="s">
        <v>109</v>
      </c>
      <c r="F68" s="189" t="s">
        <v>109</v>
      </c>
      <c r="G68" s="189" t="s">
        <v>109</v>
      </c>
      <c r="H68" s="189" t="s">
        <v>109</v>
      </c>
      <c r="I68" s="189" t="s">
        <v>109</v>
      </c>
      <c r="J68" s="189" t="s">
        <v>109</v>
      </c>
      <c r="K68" s="189" t="s">
        <v>109</v>
      </c>
      <c r="L68" s="189" t="s">
        <v>109</v>
      </c>
      <c r="M68" s="189" t="s">
        <v>109</v>
      </c>
      <c r="N68" s="189" t="s">
        <v>109</v>
      </c>
      <c r="O68" s="189" t="s">
        <v>109</v>
      </c>
      <c r="P68" s="189" t="s">
        <v>109</v>
      </c>
      <c r="Q68" s="189" t="s">
        <v>109</v>
      </c>
      <c r="R68" s="189" t="s">
        <v>109</v>
      </c>
      <c r="S68" s="189" t="s">
        <v>109</v>
      </c>
      <c r="T68" s="189" t="s">
        <v>109</v>
      </c>
      <c r="U68" s="189" t="s">
        <v>109</v>
      </c>
      <c r="V68" s="189" t="s">
        <v>109</v>
      </c>
      <c r="W68" s="189" t="s">
        <v>109</v>
      </c>
      <c r="X68" s="189" t="s">
        <v>109</v>
      </c>
      <c r="Y68" s="189" t="s">
        <v>109</v>
      </c>
      <c r="Z68" s="189" t="s">
        <v>109</v>
      </c>
      <c r="AA68" s="189" t="s">
        <v>109</v>
      </c>
      <c r="AB68" s="189" t="s">
        <v>109</v>
      </c>
      <c r="AC68" s="189" t="s">
        <v>109</v>
      </c>
      <c r="AD68" s="189" t="s">
        <v>109</v>
      </c>
      <c r="AE68" s="189" t="s">
        <v>109</v>
      </c>
      <c r="AF68" s="189" t="s">
        <v>109</v>
      </c>
      <c r="AG68" s="189" t="s">
        <v>109</v>
      </c>
      <c r="AH68" s="189" t="s">
        <v>109</v>
      </c>
      <c r="AI68" s="189" t="s">
        <v>109</v>
      </c>
      <c r="AJ68" s="189" t="s">
        <v>109</v>
      </c>
      <c r="AK68" s="189" t="s">
        <v>109</v>
      </c>
      <c r="AL68" s="189" t="s">
        <v>109</v>
      </c>
      <c r="AM68" s="189" t="s">
        <v>109</v>
      </c>
      <c r="AN68" s="189" t="s">
        <v>109</v>
      </c>
      <c r="AO68" s="189" t="s">
        <v>109</v>
      </c>
      <c r="AP68" s="189" t="s">
        <v>109</v>
      </c>
      <c r="AQ68" s="189" t="s">
        <v>109</v>
      </c>
      <c r="AR68" s="189" t="s">
        <v>109</v>
      </c>
      <c r="AS68" s="189" t="s">
        <v>109</v>
      </c>
      <c r="AT68" s="189" t="s">
        <v>109</v>
      </c>
      <c r="AU68" s="189" t="s">
        <v>109</v>
      </c>
      <c r="AV68" s="189" t="s">
        <v>109</v>
      </c>
      <c r="AW68" s="189" t="s">
        <v>109</v>
      </c>
      <c r="AX68" s="189" t="s">
        <v>109</v>
      </c>
      <c r="AY68" s="189" t="s">
        <v>109</v>
      </c>
    </row>
    <row r="69" s="25" customFormat="1" ht="47.25" hidden="1">
      <c r="A69" s="214" t="s">
        <v>294</v>
      </c>
      <c r="B69" s="215" t="s">
        <v>295</v>
      </c>
      <c r="C69" s="215" t="s">
        <v>108</v>
      </c>
      <c r="D69" s="188" t="s">
        <v>109</v>
      </c>
      <c r="E69" s="188" t="s">
        <v>109</v>
      </c>
      <c r="F69" s="188" t="s">
        <v>109</v>
      </c>
      <c r="G69" s="188" t="s">
        <v>109</v>
      </c>
      <c r="H69" s="188" t="s">
        <v>109</v>
      </c>
      <c r="I69" s="188" t="s">
        <v>109</v>
      </c>
      <c r="J69" s="188" t="s">
        <v>109</v>
      </c>
      <c r="K69" s="188" t="s">
        <v>109</v>
      </c>
      <c r="L69" s="188" t="s">
        <v>109</v>
      </c>
      <c r="M69" s="188" t="s">
        <v>109</v>
      </c>
      <c r="N69" s="188" t="s">
        <v>109</v>
      </c>
      <c r="O69" s="188" t="s">
        <v>109</v>
      </c>
      <c r="P69" s="188" t="s">
        <v>109</v>
      </c>
      <c r="Q69" s="188" t="s">
        <v>109</v>
      </c>
      <c r="R69" s="188" t="s">
        <v>109</v>
      </c>
      <c r="S69" s="188" t="s">
        <v>109</v>
      </c>
      <c r="T69" s="188" t="s">
        <v>109</v>
      </c>
      <c r="U69" s="188" t="s">
        <v>109</v>
      </c>
      <c r="V69" s="188" t="s">
        <v>109</v>
      </c>
      <c r="W69" s="188" t="s">
        <v>109</v>
      </c>
      <c r="X69" s="188" t="s">
        <v>109</v>
      </c>
      <c r="Y69" s="188" t="s">
        <v>109</v>
      </c>
      <c r="Z69" s="188" t="s">
        <v>109</v>
      </c>
      <c r="AA69" s="188" t="s">
        <v>109</v>
      </c>
      <c r="AB69" s="188" t="s">
        <v>109</v>
      </c>
      <c r="AC69" s="188" t="s">
        <v>109</v>
      </c>
      <c r="AD69" s="188" t="s">
        <v>109</v>
      </c>
      <c r="AE69" s="188" t="s">
        <v>109</v>
      </c>
      <c r="AF69" s="188" t="s">
        <v>109</v>
      </c>
      <c r="AG69" s="188" t="s">
        <v>109</v>
      </c>
      <c r="AH69" s="188" t="s">
        <v>109</v>
      </c>
      <c r="AI69" s="188" t="s">
        <v>109</v>
      </c>
      <c r="AJ69" s="188" t="s">
        <v>109</v>
      </c>
      <c r="AK69" s="188" t="s">
        <v>109</v>
      </c>
      <c r="AL69" s="188" t="s">
        <v>109</v>
      </c>
      <c r="AM69" s="188" t="s">
        <v>109</v>
      </c>
      <c r="AN69" s="188" t="s">
        <v>109</v>
      </c>
      <c r="AO69" s="188" t="s">
        <v>109</v>
      </c>
      <c r="AP69" s="188" t="s">
        <v>109</v>
      </c>
      <c r="AQ69" s="188" t="s">
        <v>109</v>
      </c>
      <c r="AR69" s="188" t="s">
        <v>109</v>
      </c>
      <c r="AS69" s="188" t="s">
        <v>109</v>
      </c>
      <c r="AT69" s="188" t="s">
        <v>109</v>
      </c>
      <c r="AU69" s="188" t="s">
        <v>109</v>
      </c>
      <c r="AV69" s="188" t="s">
        <v>109</v>
      </c>
      <c r="AW69" s="188" t="s">
        <v>109</v>
      </c>
      <c r="AX69" s="188" t="s">
        <v>109</v>
      </c>
      <c r="AY69" s="188" t="s">
        <v>109</v>
      </c>
    </row>
    <row r="70" ht="31.5" hidden="1">
      <c r="A70" s="79" t="s">
        <v>296</v>
      </c>
      <c r="B70" s="82" t="s">
        <v>297</v>
      </c>
      <c r="C70" s="82" t="s">
        <v>108</v>
      </c>
      <c r="D70" s="189" t="s">
        <v>109</v>
      </c>
      <c r="E70" s="189" t="s">
        <v>109</v>
      </c>
      <c r="F70" s="189" t="s">
        <v>109</v>
      </c>
      <c r="G70" s="189" t="s">
        <v>109</v>
      </c>
      <c r="H70" s="189" t="s">
        <v>109</v>
      </c>
      <c r="I70" s="189" t="s">
        <v>109</v>
      </c>
      <c r="J70" s="189" t="s">
        <v>109</v>
      </c>
      <c r="K70" s="189" t="s">
        <v>109</v>
      </c>
      <c r="L70" s="189" t="s">
        <v>109</v>
      </c>
      <c r="M70" s="189" t="s">
        <v>109</v>
      </c>
      <c r="N70" s="189" t="s">
        <v>109</v>
      </c>
      <c r="O70" s="189" t="s">
        <v>109</v>
      </c>
      <c r="P70" s="189" t="s">
        <v>109</v>
      </c>
      <c r="Q70" s="189" t="s">
        <v>109</v>
      </c>
      <c r="R70" s="189" t="s">
        <v>109</v>
      </c>
      <c r="S70" s="189" t="s">
        <v>109</v>
      </c>
      <c r="T70" s="189" t="s">
        <v>109</v>
      </c>
      <c r="U70" s="189" t="s">
        <v>109</v>
      </c>
      <c r="V70" s="189" t="s">
        <v>109</v>
      </c>
      <c r="W70" s="189" t="s">
        <v>109</v>
      </c>
      <c r="X70" s="189" t="s">
        <v>109</v>
      </c>
      <c r="Y70" s="189" t="s">
        <v>109</v>
      </c>
      <c r="Z70" s="189" t="s">
        <v>109</v>
      </c>
      <c r="AA70" s="189" t="s">
        <v>109</v>
      </c>
      <c r="AB70" s="189" t="s">
        <v>109</v>
      </c>
      <c r="AC70" s="189" t="s">
        <v>109</v>
      </c>
      <c r="AD70" s="189" t="s">
        <v>109</v>
      </c>
      <c r="AE70" s="189" t="s">
        <v>109</v>
      </c>
      <c r="AF70" s="189" t="s">
        <v>109</v>
      </c>
      <c r="AG70" s="189" t="s">
        <v>109</v>
      </c>
      <c r="AH70" s="189" t="s">
        <v>109</v>
      </c>
      <c r="AI70" s="189" t="s">
        <v>109</v>
      </c>
      <c r="AJ70" s="189" t="s">
        <v>109</v>
      </c>
      <c r="AK70" s="189" t="s">
        <v>109</v>
      </c>
      <c r="AL70" s="189" t="s">
        <v>109</v>
      </c>
      <c r="AM70" s="189" t="s">
        <v>109</v>
      </c>
      <c r="AN70" s="189" t="s">
        <v>109</v>
      </c>
      <c r="AO70" s="189" t="s">
        <v>109</v>
      </c>
      <c r="AP70" s="189" t="s">
        <v>109</v>
      </c>
      <c r="AQ70" s="189" t="s">
        <v>109</v>
      </c>
      <c r="AR70" s="189" t="s">
        <v>109</v>
      </c>
      <c r="AS70" s="189" t="s">
        <v>109</v>
      </c>
      <c r="AT70" s="189" t="s">
        <v>109</v>
      </c>
      <c r="AU70" s="189" t="s">
        <v>109</v>
      </c>
      <c r="AV70" s="189" t="s">
        <v>109</v>
      </c>
      <c r="AW70" s="189" t="s">
        <v>109</v>
      </c>
      <c r="AX70" s="189" t="s">
        <v>109</v>
      </c>
      <c r="AY70" s="189" t="s">
        <v>109</v>
      </c>
    </row>
    <row r="71" ht="31.5" hidden="1">
      <c r="A71" s="79" t="s">
        <v>298</v>
      </c>
      <c r="B71" s="82" t="s">
        <v>299</v>
      </c>
      <c r="C71" s="82" t="s">
        <v>108</v>
      </c>
      <c r="D71" s="189" t="s">
        <v>109</v>
      </c>
      <c r="E71" s="189" t="s">
        <v>109</v>
      </c>
      <c r="F71" s="189" t="s">
        <v>109</v>
      </c>
      <c r="G71" s="189" t="s">
        <v>109</v>
      </c>
      <c r="H71" s="189" t="s">
        <v>109</v>
      </c>
      <c r="I71" s="189" t="s">
        <v>109</v>
      </c>
      <c r="J71" s="189" t="s">
        <v>109</v>
      </c>
      <c r="K71" s="189" t="s">
        <v>109</v>
      </c>
      <c r="L71" s="189" t="s">
        <v>109</v>
      </c>
      <c r="M71" s="189" t="s">
        <v>109</v>
      </c>
      <c r="N71" s="189" t="s">
        <v>109</v>
      </c>
      <c r="O71" s="189" t="s">
        <v>109</v>
      </c>
      <c r="P71" s="189" t="s">
        <v>109</v>
      </c>
      <c r="Q71" s="189" t="s">
        <v>109</v>
      </c>
      <c r="R71" s="189" t="s">
        <v>109</v>
      </c>
      <c r="S71" s="189" t="s">
        <v>109</v>
      </c>
      <c r="T71" s="189" t="s">
        <v>109</v>
      </c>
      <c r="U71" s="189" t="s">
        <v>109</v>
      </c>
      <c r="V71" s="189" t="s">
        <v>109</v>
      </c>
      <c r="W71" s="189" t="s">
        <v>109</v>
      </c>
      <c r="X71" s="189" t="s">
        <v>109</v>
      </c>
      <c r="Y71" s="189" t="s">
        <v>109</v>
      </c>
      <c r="Z71" s="189" t="s">
        <v>109</v>
      </c>
      <c r="AA71" s="189" t="s">
        <v>109</v>
      </c>
      <c r="AB71" s="189" t="s">
        <v>109</v>
      </c>
      <c r="AC71" s="189" t="s">
        <v>109</v>
      </c>
      <c r="AD71" s="189" t="s">
        <v>109</v>
      </c>
      <c r="AE71" s="189" t="s">
        <v>109</v>
      </c>
      <c r="AF71" s="189" t="s">
        <v>109</v>
      </c>
      <c r="AG71" s="189" t="s">
        <v>109</v>
      </c>
      <c r="AH71" s="189" t="s">
        <v>109</v>
      </c>
      <c r="AI71" s="189" t="s">
        <v>109</v>
      </c>
      <c r="AJ71" s="189" t="s">
        <v>109</v>
      </c>
      <c r="AK71" s="189" t="s">
        <v>109</v>
      </c>
      <c r="AL71" s="189" t="s">
        <v>109</v>
      </c>
      <c r="AM71" s="189" t="s">
        <v>109</v>
      </c>
      <c r="AN71" s="189" t="s">
        <v>109</v>
      </c>
      <c r="AO71" s="189" t="s">
        <v>109</v>
      </c>
      <c r="AP71" s="189" t="s">
        <v>109</v>
      </c>
      <c r="AQ71" s="189" t="s">
        <v>109</v>
      </c>
      <c r="AR71" s="189" t="s">
        <v>109</v>
      </c>
      <c r="AS71" s="189" t="s">
        <v>109</v>
      </c>
      <c r="AT71" s="189" t="s">
        <v>109</v>
      </c>
      <c r="AU71" s="189" t="s">
        <v>109</v>
      </c>
      <c r="AV71" s="189" t="s">
        <v>109</v>
      </c>
      <c r="AW71" s="189" t="s">
        <v>109</v>
      </c>
      <c r="AX71" s="189" t="s">
        <v>109</v>
      </c>
      <c r="AY71" s="189" t="s">
        <v>109</v>
      </c>
    </row>
    <row r="72" ht="63" hidden="1">
      <c r="A72" s="33" t="s">
        <v>300</v>
      </c>
      <c r="B72" s="34" t="s">
        <v>301</v>
      </c>
      <c r="C72" s="82" t="s">
        <v>108</v>
      </c>
      <c r="D72" s="189" t="s">
        <v>109</v>
      </c>
      <c r="E72" s="189" t="s">
        <v>109</v>
      </c>
      <c r="F72" s="189" t="s">
        <v>109</v>
      </c>
      <c r="G72" s="189" t="s">
        <v>109</v>
      </c>
      <c r="H72" s="189" t="s">
        <v>109</v>
      </c>
      <c r="I72" s="189" t="s">
        <v>109</v>
      </c>
      <c r="J72" s="189" t="s">
        <v>109</v>
      </c>
      <c r="K72" s="189" t="s">
        <v>109</v>
      </c>
      <c r="L72" s="189" t="s">
        <v>109</v>
      </c>
      <c r="M72" s="189" t="s">
        <v>109</v>
      </c>
      <c r="N72" s="189" t="s">
        <v>109</v>
      </c>
      <c r="O72" s="189" t="s">
        <v>109</v>
      </c>
      <c r="P72" s="189" t="s">
        <v>109</v>
      </c>
      <c r="Q72" s="189" t="s">
        <v>109</v>
      </c>
      <c r="R72" s="189" t="s">
        <v>109</v>
      </c>
      <c r="S72" s="189" t="s">
        <v>109</v>
      </c>
      <c r="T72" s="189" t="s">
        <v>109</v>
      </c>
      <c r="U72" s="189" t="s">
        <v>109</v>
      </c>
      <c r="V72" s="189" t="s">
        <v>109</v>
      </c>
      <c r="W72" s="189" t="s">
        <v>109</v>
      </c>
      <c r="X72" s="189" t="s">
        <v>109</v>
      </c>
      <c r="Y72" s="189" t="s">
        <v>109</v>
      </c>
      <c r="Z72" s="189" t="s">
        <v>109</v>
      </c>
      <c r="AA72" s="189" t="s">
        <v>109</v>
      </c>
      <c r="AB72" s="189" t="s">
        <v>109</v>
      </c>
      <c r="AC72" s="189" t="s">
        <v>109</v>
      </c>
      <c r="AD72" s="189" t="s">
        <v>109</v>
      </c>
      <c r="AE72" s="189" t="s">
        <v>109</v>
      </c>
      <c r="AF72" s="189" t="s">
        <v>109</v>
      </c>
      <c r="AG72" s="189" t="s">
        <v>109</v>
      </c>
      <c r="AH72" s="189" t="s">
        <v>109</v>
      </c>
      <c r="AI72" s="189" t="s">
        <v>109</v>
      </c>
      <c r="AJ72" s="189" t="s">
        <v>109</v>
      </c>
      <c r="AK72" s="189" t="s">
        <v>109</v>
      </c>
      <c r="AL72" s="189" t="s">
        <v>109</v>
      </c>
      <c r="AM72" s="189" t="s">
        <v>109</v>
      </c>
      <c r="AN72" s="189" t="s">
        <v>109</v>
      </c>
      <c r="AO72" s="189" t="s">
        <v>109</v>
      </c>
      <c r="AP72" s="189" t="s">
        <v>109</v>
      </c>
      <c r="AQ72" s="189" t="s">
        <v>109</v>
      </c>
      <c r="AR72" s="189" t="s">
        <v>109</v>
      </c>
      <c r="AS72" s="189" t="s">
        <v>109</v>
      </c>
      <c r="AT72" s="189" t="s">
        <v>109</v>
      </c>
      <c r="AU72" s="189" t="s">
        <v>109</v>
      </c>
      <c r="AV72" s="189" t="s">
        <v>109</v>
      </c>
      <c r="AW72" s="189" t="s">
        <v>109</v>
      </c>
      <c r="AX72" s="189" t="s">
        <v>109</v>
      </c>
      <c r="AY72" s="189" t="s">
        <v>109</v>
      </c>
    </row>
    <row r="73" ht="47.25" hidden="1">
      <c r="A73" s="63" t="s">
        <v>302</v>
      </c>
      <c r="B73" s="72" t="s">
        <v>303</v>
      </c>
      <c r="C73" s="82" t="s">
        <v>108</v>
      </c>
      <c r="D73" s="189" t="s">
        <v>109</v>
      </c>
      <c r="E73" s="189" t="s">
        <v>109</v>
      </c>
      <c r="F73" s="189" t="s">
        <v>109</v>
      </c>
      <c r="G73" s="189" t="s">
        <v>109</v>
      </c>
      <c r="H73" s="189" t="s">
        <v>109</v>
      </c>
      <c r="I73" s="189" t="s">
        <v>109</v>
      </c>
      <c r="J73" s="189" t="s">
        <v>109</v>
      </c>
      <c r="K73" s="189" t="s">
        <v>109</v>
      </c>
      <c r="L73" s="189" t="s">
        <v>109</v>
      </c>
      <c r="M73" s="189" t="s">
        <v>109</v>
      </c>
      <c r="N73" s="189" t="s">
        <v>109</v>
      </c>
      <c r="O73" s="189" t="s">
        <v>109</v>
      </c>
      <c r="P73" s="189" t="s">
        <v>109</v>
      </c>
      <c r="Q73" s="189" t="s">
        <v>109</v>
      </c>
      <c r="R73" s="189" t="s">
        <v>109</v>
      </c>
      <c r="S73" s="189" t="s">
        <v>109</v>
      </c>
      <c r="T73" s="189" t="s">
        <v>109</v>
      </c>
      <c r="U73" s="189" t="s">
        <v>109</v>
      </c>
      <c r="V73" s="189" t="s">
        <v>109</v>
      </c>
      <c r="W73" s="189" t="s">
        <v>109</v>
      </c>
      <c r="X73" s="189" t="s">
        <v>109</v>
      </c>
      <c r="Y73" s="189" t="s">
        <v>109</v>
      </c>
      <c r="Z73" s="189" t="s">
        <v>109</v>
      </c>
      <c r="AA73" s="189" t="s">
        <v>109</v>
      </c>
      <c r="AB73" s="189" t="s">
        <v>109</v>
      </c>
      <c r="AC73" s="189" t="s">
        <v>109</v>
      </c>
      <c r="AD73" s="189" t="s">
        <v>109</v>
      </c>
      <c r="AE73" s="189" t="s">
        <v>109</v>
      </c>
      <c r="AF73" s="189" t="s">
        <v>109</v>
      </c>
      <c r="AG73" s="189" t="s">
        <v>109</v>
      </c>
      <c r="AH73" s="189" t="s">
        <v>109</v>
      </c>
      <c r="AI73" s="189" t="s">
        <v>109</v>
      </c>
      <c r="AJ73" s="189" t="s">
        <v>109</v>
      </c>
      <c r="AK73" s="189" t="s">
        <v>109</v>
      </c>
      <c r="AL73" s="189" t="s">
        <v>109</v>
      </c>
      <c r="AM73" s="189" t="s">
        <v>109</v>
      </c>
      <c r="AN73" s="189" t="s">
        <v>109</v>
      </c>
      <c r="AO73" s="189" t="s">
        <v>109</v>
      </c>
      <c r="AP73" s="189" t="s">
        <v>109</v>
      </c>
      <c r="AQ73" s="189" t="s">
        <v>109</v>
      </c>
      <c r="AR73" s="189" t="s">
        <v>109</v>
      </c>
      <c r="AS73" s="189" t="s">
        <v>109</v>
      </c>
      <c r="AT73" s="189" t="s">
        <v>109</v>
      </c>
      <c r="AU73" s="189" t="s">
        <v>109</v>
      </c>
      <c r="AV73" s="189" t="s">
        <v>109</v>
      </c>
      <c r="AW73" s="189" t="s">
        <v>109</v>
      </c>
      <c r="AX73" s="189" t="s">
        <v>109</v>
      </c>
      <c r="AY73" s="189" t="s">
        <v>109</v>
      </c>
    </row>
    <row r="74" ht="47.25" hidden="1">
      <c r="A74" s="63" t="s">
        <v>304</v>
      </c>
      <c r="B74" s="72" t="s">
        <v>305</v>
      </c>
      <c r="C74" s="82" t="s">
        <v>108</v>
      </c>
      <c r="D74" s="189" t="s">
        <v>109</v>
      </c>
      <c r="E74" s="189" t="s">
        <v>109</v>
      </c>
      <c r="F74" s="189" t="s">
        <v>109</v>
      </c>
      <c r="G74" s="189" t="s">
        <v>109</v>
      </c>
      <c r="H74" s="189" t="s">
        <v>109</v>
      </c>
      <c r="I74" s="189" t="s">
        <v>109</v>
      </c>
      <c r="J74" s="189" t="s">
        <v>109</v>
      </c>
      <c r="K74" s="189" t="s">
        <v>109</v>
      </c>
      <c r="L74" s="189" t="s">
        <v>109</v>
      </c>
      <c r="M74" s="189" t="s">
        <v>109</v>
      </c>
      <c r="N74" s="189" t="s">
        <v>109</v>
      </c>
      <c r="O74" s="189" t="s">
        <v>109</v>
      </c>
      <c r="P74" s="189" t="s">
        <v>109</v>
      </c>
      <c r="Q74" s="189" t="s">
        <v>109</v>
      </c>
      <c r="R74" s="189" t="s">
        <v>109</v>
      </c>
      <c r="S74" s="189" t="s">
        <v>109</v>
      </c>
      <c r="T74" s="189" t="s">
        <v>109</v>
      </c>
      <c r="U74" s="189" t="s">
        <v>109</v>
      </c>
      <c r="V74" s="189" t="s">
        <v>109</v>
      </c>
      <c r="W74" s="189" t="s">
        <v>109</v>
      </c>
      <c r="X74" s="189" t="s">
        <v>109</v>
      </c>
      <c r="Y74" s="189" t="s">
        <v>109</v>
      </c>
      <c r="Z74" s="189" t="s">
        <v>109</v>
      </c>
      <c r="AA74" s="189" t="s">
        <v>109</v>
      </c>
      <c r="AB74" s="189" t="s">
        <v>109</v>
      </c>
      <c r="AC74" s="189" t="s">
        <v>109</v>
      </c>
      <c r="AD74" s="189" t="s">
        <v>109</v>
      </c>
      <c r="AE74" s="189" t="s">
        <v>109</v>
      </c>
      <c r="AF74" s="189" t="s">
        <v>109</v>
      </c>
      <c r="AG74" s="189" t="s">
        <v>109</v>
      </c>
      <c r="AH74" s="189" t="s">
        <v>109</v>
      </c>
      <c r="AI74" s="189" t="s">
        <v>109</v>
      </c>
      <c r="AJ74" s="189" t="s">
        <v>109</v>
      </c>
      <c r="AK74" s="189" t="s">
        <v>109</v>
      </c>
      <c r="AL74" s="189" t="s">
        <v>109</v>
      </c>
      <c r="AM74" s="189" t="s">
        <v>109</v>
      </c>
      <c r="AN74" s="189" t="s">
        <v>109</v>
      </c>
      <c r="AO74" s="189" t="s">
        <v>109</v>
      </c>
      <c r="AP74" s="189" t="s">
        <v>109</v>
      </c>
      <c r="AQ74" s="189" t="s">
        <v>109</v>
      </c>
      <c r="AR74" s="189" t="s">
        <v>109</v>
      </c>
      <c r="AS74" s="189" t="s">
        <v>109</v>
      </c>
      <c r="AT74" s="189" t="s">
        <v>109</v>
      </c>
      <c r="AU74" s="189" t="s">
        <v>109</v>
      </c>
      <c r="AV74" s="189" t="s">
        <v>109</v>
      </c>
      <c r="AW74" s="189" t="s">
        <v>109</v>
      </c>
      <c r="AX74" s="189" t="s">
        <v>109</v>
      </c>
      <c r="AY74" s="189" t="s">
        <v>109</v>
      </c>
    </row>
    <row r="75" ht="31.5" hidden="1">
      <c r="A75" s="33" t="s">
        <v>306</v>
      </c>
      <c r="B75" s="34" t="s">
        <v>307</v>
      </c>
      <c r="C75" s="82" t="s">
        <v>108</v>
      </c>
      <c r="D75" s="189" t="s">
        <v>109</v>
      </c>
      <c r="E75" s="189" t="s">
        <v>109</v>
      </c>
      <c r="F75" s="189" t="s">
        <v>109</v>
      </c>
      <c r="G75" s="189" t="s">
        <v>109</v>
      </c>
      <c r="H75" s="189" t="s">
        <v>109</v>
      </c>
      <c r="I75" s="189" t="s">
        <v>109</v>
      </c>
      <c r="J75" s="189" t="s">
        <v>109</v>
      </c>
      <c r="K75" s="189" t="s">
        <v>109</v>
      </c>
      <c r="L75" s="189" t="s">
        <v>109</v>
      </c>
      <c r="M75" s="189" t="s">
        <v>109</v>
      </c>
      <c r="N75" s="189" t="s">
        <v>109</v>
      </c>
      <c r="O75" s="189" t="s">
        <v>109</v>
      </c>
      <c r="P75" s="189" t="s">
        <v>109</v>
      </c>
      <c r="Q75" s="189" t="s">
        <v>109</v>
      </c>
      <c r="R75" s="189" t="s">
        <v>109</v>
      </c>
      <c r="S75" s="189" t="s">
        <v>109</v>
      </c>
      <c r="T75" s="189" t="s">
        <v>109</v>
      </c>
      <c r="U75" s="189" t="s">
        <v>109</v>
      </c>
      <c r="V75" s="189" t="s">
        <v>109</v>
      </c>
      <c r="W75" s="189" t="s">
        <v>109</v>
      </c>
      <c r="X75" s="189" t="s">
        <v>109</v>
      </c>
      <c r="Y75" s="189" t="s">
        <v>109</v>
      </c>
      <c r="Z75" s="189" t="s">
        <v>109</v>
      </c>
      <c r="AA75" s="189" t="s">
        <v>109</v>
      </c>
      <c r="AB75" s="189" t="s">
        <v>109</v>
      </c>
      <c r="AC75" s="189" t="s">
        <v>109</v>
      </c>
      <c r="AD75" s="189" t="s">
        <v>109</v>
      </c>
      <c r="AE75" s="189" t="s">
        <v>109</v>
      </c>
      <c r="AF75" s="189" t="s">
        <v>109</v>
      </c>
      <c r="AG75" s="189" t="s">
        <v>109</v>
      </c>
      <c r="AH75" s="189" t="s">
        <v>109</v>
      </c>
      <c r="AI75" s="189" t="s">
        <v>109</v>
      </c>
      <c r="AJ75" s="189" t="s">
        <v>109</v>
      </c>
      <c r="AK75" s="189" t="s">
        <v>109</v>
      </c>
      <c r="AL75" s="189" t="s">
        <v>109</v>
      </c>
      <c r="AM75" s="189" t="s">
        <v>109</v>
      </c>
      <c r="AN75" s="189" t="s">
        <v>109</v>
      </c>
      <c r="AO75" s="189" t="s">
        <v>109</v>
      </c>
      <c r="AP75" s="189" t="s">
        <v>109</v>
      </c>
      <c r="AQ75" s="189" t="s">
        <v>109</v>
      </c>
      <c r="AR75" s="189" t="s">
        <v>109</v>
      </c>
      <c r="AS75" s="189" t="s">
        <v>109</v>
      </c>
      <c r="AT75" s="189" t="s">
        <v>109</v>
      </c>
      <c r="AU75" s="189" t="s">
        <v>109</v>
      </c>
      <c r="AV75" s="189" t="s">
        <v>109</v>
      </c>
      <c r="AW75" s="189" t="s">
        <v>109</v>
      </c>
      <c r="AX75" s="189" t="s">
        <v>109</v>
      </c>
      <c r="AY75" s="189" t="s">
        <v>109</v>
      </c>
    </row>
    <row r="76" ht="31.5" hidden="1">
      <c r="A76" s="33" t="s">
        <v>308</v>
      </c>
      <c r="B76" s="182" t="s">
        <v>309</v>
      </c>
      <c r="C76" s="82" t="s">
        <v>108</v>
      </c>
      <c r="D76" s="189" t="s">
        <v>109</v>
      </c>
      <c r="E76" s="189" t="s">
        <v>109</v>
      </c>
      <c r="F76" s="189" t="s">
        <v>109</v>
      </c>
      <c r="G76" s="189" t="s">
        <v>109</v>
      </c>
      <c r="H76" s="189" t="s">
        <v>109</v>
      </c>
      <c r="I76" s="189" t="s">
        <v>109</v>
      </c>
      <c r="J76" s="189" t="s">
        <v>109</v>
      </c>
      <c r="K76" s="189" t="s">
        <v>109</v>
      </c>
      <c r="L76" s="189" t="s">
        <v>109</v>
      </c>
      <c r="M76" s="189" t="s">
        <v>109</v>
      </c>
      <c r="N76" s="189" t="s">
        <v>109</v>
      </c>
      <c r="O76" s="189" t="s">
        <v>109</v>
      </c>
      <c r="P76" s="189" t="s">
        <v>109</v>
      </c>
      <c r="Q76" s="189" t="s">
        <v>109</v>
      </c>
      <c r="R76" s="189" t="s">
        <v>109</v>
      </c>
      <c r="S76" s="189" t="s">
        <v>109</v>
      </c>
      <c r="T76" s="189" t="s">
        <v>109</v>
      </c>
      <c r="U76" s="189" t="s">
        <v>109</v>
      </c>
      <c r="V76" s="189" t="s">
        <v>109</v>
      </c>
      <c r="W76" s="189" t="s">
        <v>109</v>
      </c>
      <c r="X76" s="189" t="s">
        <v>109</v>
      </c>
      <c r="Y76" s="189" t="s">
        <v>109</v>
      </c>
      <c r="Z76" s="189" t="s">
        <v>109</v>
      </c>
      <c r="AA76" s="189" t="s">
        <v>109</v>
      </c>
      <c r="AB76" s="189" t="s">
        <v>109</v>
      </c>
      <c r="AC76" s="189" t="s">
        <v>109</v>
      </c>
      <c r="AD76" s="189" t="s">
        <v>109</v>
      </c>
      <c r="AE76" s="189" t="s">
        <v>109</v>
      </c>
      <c r="AF76" s="189" t="s">
        <v>109</v>
      </c>
      <c r="AG76" s="189" t="s">
        <v>109</v>
      </c>
      <c r="AH76" s="189" t="s">
        <v>109</v>
      </c>
      <c r="AI76" s="189" t="s">
        <v>109</v>
      </c>
      <c r="AJ76" s="189" t="s">
        <v>109</v>
      </c>
      <c r="AK76" s="189" t="s">
        <v>109</v>
      </c>
      <c r="AL76" s="189" t="s">
        <v>109</v>
      </c>
      <c r="AM76" s="189" t="s">
        <v>109</v>
      </c>
      <c r="AN76" s="189" t="s">
        <v>109</v>
      </c>
      <c r="AO76" s="189" t="s">
        <v>109</v>
      </c>
      <c r="AP76" s="189" t="s">
        <v>109</v>
      </c>
      <c r="AQ76" s="189" t="s">
        <v>109</v>
      </c>
      <c r="AR76" s="189" t="s">
        <v>109</v>
      </c>
      <c r="AS76" s="189" t="s">
        <v>109</v>
      </c>
      <c r="AT76" s="189" t="s">
        <v>109</v>
      </c>
      <c r="AU76" s="189" t="s">
        <v>109</v>
      </c>
      <c r="AV76" s="189" t="s">
        <v>109</v>
      </c>
      <c r="AW76" s="189" t="s">
        <v>109</v>
      </c>
      <c r="AX76" s="189" t="s">
        <v>109</v>
      </c>
      <c r="AY76" s="189" t="s">
        <v>109</v>
      </c>
    </row>
    <row r="77" hidden="1">
      <c r="A77" s="56" t="s">
        <v>218</v>
      </c>
      <c r="B77" s="84" t="s">
        <v>219</v>
      </c>
      <c r="C77" s="57" t="s">
        <v>108</v>
      </c>
      <c r="D77" s="199" t="s">
        <v>109</v>
      </c>
      <c r="E77" s="199" t="s">
        <v>109</v>
      </c>
      <c r="F77" s="199" t="s">
        <v>109</v>
      </c>
      <c r="G77" s="199" t="s">
        <v>109</v>
      </c>
      <c r="H77" s="199" t="s">
        <v>109</v>
      </c>
      <c r="I77" s="199" t="s">
        <v>109</v>
      </c>
      <c r="J77" s="199" t="s">
        <v>109</v>
      </c>
      <c r="K77" s="199" t="s">
        <v>109</v>
      </c>
      <c r="L77" s="199" t="s">
        <v>109</v>
      </c>
      <c r="M77" s="199" t="s">
        <v>109</v>
      </c>
      <c r="N77" s="199" t="s">
        <v>109</v>
      </c>
      <c r="O77" s="199" t="s">
        <v>109</v>
      </c>
      <c r="P77" s="199" t="s">
        <v>109</v>
      </c>
      <c r="Q77" s="199" t="s">
        <v>109</v>
      </c>
      <c r="R77" s="199" t="s">
        <v>109</v>
      </c>
      <c r="S77" s="199" t="s">
        <v>109</v>
      </c>
      <c r="T77" s="199" t="s">
        <v>109</v>
      </c>
      <c r="U77" s="199" t="s">
        <v>109</v>
      </c>
      <c r="V77" s="199" t="s">
        <v>109</v>
      </c>
      <c r="W77" s="199" t="s">
        <v>109</v>
      </c>
      <c r="X77" s="199" t="s">
        <v>109</v>
      </c>
      <c r="Y77" s="199" t="s">
        <v>109</v>
      </c>
      <c r="Z77" s="199" t="s">
        <v>109</v>
      </c>
      <c r="AA77" s="199" t="s">
        <v>109</v>
      </c>
      <c r="AB77" s="199" t="s">
        <v>109</v>
      </c>
      <c r="AC77" s="199" t="s">
        <v>109</v>
      </c>
      <c r="AD77" s="199" t="s">
        <v>109</v>
      </c>
      <c r="AE77" s="199" t="s">
        <v>109</v>
      </c>
      <c r="AF77" s="199" t="s">
        <v>109</v>
      </c>
      <c r="AG77" s="199" t="s">
        <v>109</v>
      </c>
      <c r="AH77" s="199" t="s">
        <v>109</v>
      </c>
      <c r="AI77" s="199" t="s">
        <v>109</v>
      </c>
      <c r="AJ77" s="199" t="s">
        <v>109</v>
      </c>
      <c r="AK77" s="199" t="s">
        <v>109</v>
      </c>
      <c r="AL77" s="199" t="s">
        <v>109</v>
      </c>
      <c r="AM77" s="199" t="s">
        <v>109</v>
      </c>
      <c r="AN77" s="199" t="s">
        <v>109</v>
      </c>
      <c r="AO77" s="199" t="s">
        <v>109</v>
      </c>
      <c r="AP77" s="199" t="s">
        <v>109</v>
      </c>
      <c r="AQ77" s="199" t="s">
        <v>109</v>
      </c>
      <c r="AR77" s="199" t="s">
        <v>109</v>
      </c>
      <c r="AS77" s="199" t="s">
        <v>109</v>
      </c>
      <c r="AT77" s="199" t="s">
        <v>109</v>
      </c>
      <c r="AU77" s="199" t="s">
        <v>109</v>
      </c>
      <c r="AV77" s="199" t="s">
        <v>109</v>
      </c>
      <c r="AW77" s="199" t="s">
        <v>109</v>
      </c>
      <c r="AX77" s="199" t="s">
        <v>109</v>
      </c>
      <c r="AY77" s="199" t="s">
        <v>109</v>
      </c>
    </row>
  </sheetData>
  <mergeCells count="45">
    <mergeCell ref="AR17:AS17"/>
    <mergeCell ref="AT17:AU17"/>
    <mergeCell ref="AV17:AW17"/>
    <mergeCell ref="AX17:AY17"/>
    <mergeCell ref="AH17:AI17"/>
    <mergeCell ref="AJ17:AK17"/>
    <mergeCell ref="AL17:AM17"/>
    <mergeCell ref="AN17:AO17"/>
    <mergeCell ref="AP17:AQ17"/>
    <mergeCell ref="X17:Y17"/>
    <mergeCell ref="Z17:AA17"/>
    <mergeCell ref="AB17:AC17"/>
    <mergeCell ref="AD17:AE17"/>
    <mergeCell ref="AF17:AG17"/>
    <mergeCell ref="N17:O17"/>
    <mergeCell ref="P17:Q17"/>
    <mergeCell ref="R17:S17"/>
    <mergeCell ref="T17:U17"/>
    <mergeCell ref="V17:W17"/>
    <mergeCell ref="A15:A18"/>
    <mergeCell ref="B15:B18"/>
    <mergeCell ref="C15:C18"/>
    <mergeCell ref="D15:AY15"/>
    <mergeCell ref="D16:S16"/>
    <mergeCell ref="T16:AC16"/>
    <mergeCell ref="AD16:AI16"/>
    <mergeCell ref="AJ16:AM16"/>
    <mergeCell ref="AN16:AS16"/>
    <mergeCell ref="AT16:AW16"/>
    <mergeCell ref="AX16:AY16"/>
    <mergeCell ref="D17:E17"/>
    <mergeCell ref="F17:G17"/>
    <mergeCell ref="H17:I17"/>
    <mergeCell ref="J17:K17"/>
    <mergeCell ref="L17:M17"/>
    <mergeCell ref="A8:AY8"/>
    <mergeCell ref="A10:AY10"/>
    <mergeCell ref="A12:AY12"/>
    <mergeCell ref="A13:AY13"/>
    <mergeCell ref="A14:AS14"/>
    <mergeCell ref="K2:L2"/>
    <mergeCell ref="M2:N2"/>
    <mergeCell ref="A4:AY4"/>
    <mergeCell ref="A5:AY5"/>
    <mergeCell ref="A7:AY7"/>
  </mergeCells>
  <pageMargins left="0.69999999999999996" right="0.69999999999999996" top="0.75" bottom="0.75" header="0.29999999999999999" footer="0.29999999999999999"/>
  <pageSetup paperSize="9" orientation="portrait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5"/>
  <sheetViews>
    <sheetView zoomScale="71" workbookViewId="0">
      <pane xSplit="3" ySplit="3" topLeftCell="M10" activePane="bottomRight" state="frozen"/>
      <selection activeCell="AO20" sqref="AO20"/>
      <selection pane="topRight"/>
      <selection pane="bottomLeft"/>
      <selection pane="bottomRight" activeCell="A13" sqref="A13:AY13"/>
    </sheetView>
  </sheetViews>
  <sheetFormatPr defaultRowHeight="15.75" customHeight="1"/>
  <cols>
    <col customWidth="1" min="1" max="1" style="1" width="9"/>
    <col customWidth="1" min="2" max="2" style="1" width="35.25"/>
    <col customWidth="1" min="3" max="3" style="1" width="20.5"/>
    <col customWidth="1" min="4" max="257" style="1" width="9"/>
  </cols>
  <sheetData>
    <row r="1">
      <c r="A1" s="159"/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  <c r="Q1" s="159"/>
      <c r="R1" s="159"/>
      <c r="S1" s="159"/>
      <c r="T1" s="159"/>
      <c r="U1" s="159"/>
      <c r="V1" s="159"/>
      <c r="W1" s="159"/>
      <c r="X1" s="159"/>
      <c r="Y1" s="159"/>
      <c r="Z1" s="159"/>
      <c r="AA1" s="159"/>
      <c r="AB1" s="159"/>
      <c r="AC1" s="159"/>
      <c r="AD1" s="159"/>
      <c r="AE1" s="159"/>
      <c r="AF1" s="159"/>
      <c r="AG1" s="159"/>
      <c r="AH1" s="159"/>
      <c r="AI1" s="159"/>
      <c r="AJ1" s="159"/>
      <c r="AK1" s="159"/>
      <c r="AL1" s="159"/>
      <c r="AM1" s="159"/>
      <c r="AN1" s="159"/>
      <c r="AO1" s="159"/>
      <c r="AP1" s="159"/>
      <c r="AQ1" s="159"/>
      <c r="AR1" s="159"/>
      <c r="AS1" s="159"/>
      <c r="AT1" s="159"/>
      <c r="AU1" s="159"/>
      <c r="AV1" s="159"/>
      <c r="AW1" s="159"/>
      <c r="AX1" s="159"/>
      <c r="AY1" s="114" t="s">
        <v>310</v>
      </c>
    </row>
    <row r="2">
      <c r="A2" s="159"/>
      <c r="B2" s="159"/>
      <c r="C2" s="159"/>
      <c r="D2" s="159"/>
      <c r="E2" s="159"/>
      <c r="F2" s="159"/>
      <c r="G2" s="159"/>
      <c r="H2" s="159"/>
      <c r="I2" s="159"/>
      <c r="J2" s="160"/>
      <c r="K2" s="938"/>
      <c r="L2" s="938"/>
      <c r="M2" s="938"/>
      <c r="N2" s="938"/>
      <c r="O2" s="160"/>
      <c r="P2" s="159"/>
      <c r="Q2" s="159"/>
      <c r="R2" s="159"/>
      <c r="S2" s="159"/>
      <c r="T2" s="159"/>
      <c r="U2" s="159"/>
      <c r="V2" s="159"/>
      <c r="W2" s="159"/>
      <c r="X2" s="159"/>
      <c r="Y2" s="159"/>
      <c r="Z2" s="159"/>
      <c r="AA2" s="159"/>
      <c r="AB2" s="159"/>
      <c r="AC2" s="159"/>
      <c r="AD2" s="159"/>
      <c r="AE2" s="159"/>
      <c r="AF2" s="159"/>
      <c r="AG2" s="159"/>
      <c r="AH2" s="159"/>
      <c r="AI2" s="159"/>
      <c r="AJ2" s="159"/>
      <c r="AK2" s="159"/>
      <c r="AL2" s="159"/>
      <c r="AM2" s="159"/>
      <c r="AN2" s="159"/>
      <c r="AO2" s="159"/>
      <c r="AP2" s="159"/>
      <c r="AQ2" s="159"/>
      <c r="AR2" s="159"/>
      <c r="AS2" s="159"/>
      <c r="AT2" s="159"/>
      <c r="AU2" s="159"/>
      <c r="AV2" s="159"/>
      <c r="AW2" s="159"/>
      <c r="AX2" s="159"/>
      <c r="AY2" s="114" t="s">
        <v>1</v>
      </c>
    </row>
    <row r="3">
      <c r="A3" s="159"/>
      <c r="B3" s="159"/>
      <c r="C3" s="159"/>
      <c r="D3" s="159"/>
      <c r="E3" s="159"/>
      <c r="F3" s="159"/>
      <c r="G3" s="159"/>
      <c r="H3" s="159"/>
      <c r="I3" s="159"/>
      <c r="J3" s="159"/>
      <c r="K3" s="159"/>
      <c r="L3" s="159"/>
      <c r="M3" s="159"/>
      <c r="N3" s="159"/>
      <c r="O3" s="159"/>
      <c r="P3" s="159"/>
      <c r="Q3" s="159"/>
      <c r="R3" s="159"/>
      <c r="S3" s="159"/>
      <c r="T3" s="159"/>
      <c r="U3" s="159"/>
      <c r="V3" s="159"/>
      <c r="W3" s="159"/>
      <c r="X3" s="159"/>
      <c r="Y3" s="159"/>
      <c r="Z3" s="159"/>
      <c r="AA3" s="159"/>
      <c r="AB3" s="159"/>
      <c r="AC3" s="159"/>
      <c r="AD3" s="159"/>
      <c r="AE3" s="159"/>
      <c r="AF3" s="159"/>
      <c r="AG3" s="159"/>
      <c r="AH3" s="159"/>
      <c r="AI3" s="159"/>
      <c r="AJ3" s="159"/>
      <c r="AK3" s="159"/>
      <c r="AL3" s="159"/>
      <c r="AM3" s="159"/>
      <c r="AN3" s="159"/>
      <c r="AO3" s="159"/>
      <c r="AP3" s="159"/>
      <c r="AQ3" s="159"/>
      <c r="AR3" s="159"/>
      <c r="AS3" s="159"/>
      <c r="AT3" s="159"/>
      <c r="AU3" s="159"/>
      <c r="AV3" s="159"/>
      <c r="AW3" s="161" t="s">
        <v>406</v>
      </c>
      <c r="AX3" s="159"/>
      <c r="AY3" s="114" t="s">
        <v>313</v>
      </c>
      <c r="AZ3" s="1" t="s">
        <v>314</v>
      </c>
    </row>
    <row r="4" ht="18.75">
      <c r="A4" s="939" t="s">
        <v>315</v>
      </c>
      <c r="B4" s="939"/>
      <c r="C4" s="939"/>
      <c r="D4" s="939"/>
      <c r="E4" s="939"/>
      <c r="F4" s="939"/>
      <c r="G4" s="939"/>
      <c r="H4" s="939"/>
      <c r="I4" s="939"/>
      <c r="J4" s="939"/>
      <c r="K4" s="939"/>
      <c r="L4" s="939"/>
      <c r="M4" s="939"/>
      <c r="N4" s="939"/>
      <c r="O4" s="939"/>
      <c r="P4" s="939"/>
      <c r="Q4" s="939"/>
      <c r="R4" s="939"/>
      <c r="S4" s="939"/>
      <c r="T4" s="939"/>
      <c r="U4" s="939"/>
      <c r="V4" s="939"/>
      <c r="W4" s="939"/>
      <c r="X4" s="939"/>
      <c r="Y4" s="939"/>
      <c r="Z4" s="939"/>
      <c r="AA4" s="939"/>
      <c r="AB4" s="939"/>
      <c r="AC4" s="939"/>
      <c r="AD4" s="939"/>
      <c r="AE4" s="939"/>
      <c r="AF4" s="939"/>
      <c r="AG4" s="939"/>
      <c r="AH4" s="939"/>
      <c r="AI4" s="939"/>
      <c r="AJ4" s="939"/>
      <c r="AK4" s="939"/>
      <c r="AL4" s="939"/>
      <c r="AM4" s="939"/>
      <c r="AN4" s="939"/>
      <c r="AO4" s="939"/>
      <c r="AP4" s="939"/>
      <c r="AQ4" s="939"/>
      <c r="AR4" s="939"/>
      <c r="AS4" s="939"/>
      <c r="AT4" s="939"/>
      <c r="AU4" s="939"/>
      <c r="AV4" s="939"/>
      <c r="AW4" s="939"/>
      <c r="AX4" s="939"/>
      <c r="AY4" s="939"/>
    </row>
    <row r="5" ht="18.75">
      <c r="A5" s="940" t="s">
        <v>415</v>
      </c>
      <c r="B5" s="940"/>
      <c r="C5" s="940"/>
      <c r="D5" s="940"/>
      <c r="E5" s="940"/>
      <c r="F5" s="940"/>
      <c r="G5" s="940"/>
      <c r="H5" s="940"/>
      <c r="I5" s="940"/>
      <c r="J5" s="940"/>
      <c r="K5" s="940"/>
      <c r="L5" s="940"/>
      <c r="M5" s="940"/>
      <c r="N5" s="940"/>
      <c r="O5" s="940"/>
      <c r="P5" s="940"/>
      <c r="Q5" s="940"/>
      <c r="R5" s="940"/>
      <c r="S5" s="940"/>
      <c r="T5" s="940"/>
      <c r="U5" s="940"/>
      <c r="V5" s="940"/>
      <c r="W5" s="940"/>
      <c r="X5" s="940"/>
      <c r="Y5" s="940"/>
      <c r="Z5" s="940"/>
      <c r="AA5" s="940"/>
      <c r="AB5" s="940"/>
      <c r="AC5" s="940"/>
      <c r="AD5" s="940"/>
      <c r="AE5" s="940"/>
      <c r="AF5" s="940"/>
      <c r="AG5" s="940"/>
      <c r="AH5" s="940"/>
      <c r="AI5" s="940"/>
      <c r="AJ5" s="940"/>
      <c r="AK5" s="940"/>
      <c r="AL5" s="940"/>
      <c r="AM5" s="940"/>
      <c r="AN5" s="940"/>
      <c r="AO5" s="940"/>
      <c r="AP5" s="940"/>
      <c r="AQ5" s="940"/>
      <c r="AR5" s="940"/>
      <c r="AS5" s="940"/>
      <c r="AT5" s="940"/>
      <c r="AU5" s="940"/>
      <c r="AV5" s="940"/>
      <c r="AW5" s="940"/>
      <c r="AX5" s="940"/>
      <c r="AY5" s="940"/>
    </row>
    <row r="6">
      <c r="A6" s="159"/>
      <c r="B6" s="159"/>
      <c r="C6" s="159"/>
      <c r="D6" s="159"/>
      <c r="E6" s="159"/>
      <c r="F6" s="159"/>
      <c r="G6" s="159"/>
      <c r="H6" s="159"/>
      <c r="I6" s="159"/>
      <c r="J6" s="159"/>
      <c r="K6" s="159"/>
      <c r="L6" s="159"/>
      <c r="M6" s="159"/>
      <c r="N6" s="159"/>
      <c r="O6" s="159"/>
      <c r="P6" s="159"/>
      <c r="Q6" s="159"/>
      <c r="R6" s="159"/>
      <c r="S6" s="159"/>
      <c r="T6" s="159"/>
      <c r="U6" s="159"/>
      <c r="V6" s="159"/>
      <c r="W6" s="159"/>
      <c r="X6" s="159"/>
      <c r="Y6" s="159"/>
      <c r="Z6" s="159"/>
      <c r="AA6" s="159"/>
      <c r="AB6" s="159"/>
      <c r="AC6" s="159"/>
      <c r="AD6" s="159"/>
      <c r="AE6" s="159"/>
      <c r="AF6" s="159"/>
      <c r="AG6" s="159"/>
      <c r="AH6" s="159"/>
      <c r="AI6" s="159"/>
      <c r="AJ6" s="159"/>
      <c r="AK6" s="159"/>
      <c r="AL6" s="159"/>
      <c r="AM6" s="159"/>
      <c r="AN6" s="159"/>
      <c r="AO6" s="159"/>
      <c r="AP6" s="159"/>
      <c r="AQ6" s="159"/>
      <c r="AR6" s="159"/>
      <c r="AS6" s="159"/>
      <c r="AT6" s="159"/>
      <c r="AU6" s="159"/>
      <c r="AV6" s="159"/>
      <c r="AW6" s="159"/>
      <c r="AX6" s="159"/>
      <c r="AY6" s="159"/>
    </row>
    <row r="7" ht="18.75">
      <c r="A7" s="902" t="str">
        <f>'Приложение 3-2021'!A7:AY7</f>
        <v xml:space="preserve">Инвестиционная программа   Общества с ограниченной ответственностью «Новосибирская городская сетевая компания» на 2021 - 2025гг.</v>
      </c>
      <c r="B7" s="902"/>
      <c r="C7" s="902"/>
      <c r="D7" s="902"/>
      <c r="E7" s="902"/>
      <c r="F7" s="902"/>
      <c r="G7" s="902"/>
      <c r="H7" s="902"/>
      <c r="I7" s="902"/>
      <c r="J7" s="902"/>
      <c r="K7" s="902"/>
      <c r="L7" s="902"/>
      <c r="M7" s="902"/>
      <c r="N7" s="902"/>
      <c r="O7" s="902"/>
      <c r="P7" s="902"/>
      <c r="Q7" s="902"/>
      <c r="R7" s="902"/>
      <c r="S7" s="902"/>
      <c r="T7" s="902"/>
      <c r="U7" s="902"/>
      <c r="V7" s="902"/>
      <c r="W7" s="902"/>
      <c r="X7" s="902"/>
      <c r="Y7" s="902"/>
      <c r="Z7" s="902"/>
      <c r="AA7" s="902"/>
      <c r="AB7" s="902"/>
      <c r="AC7" s="902"/>
      <c r="AD7" s="902"/>
      <c r="AE7" s="902"/>
      <c r="AF7" s="902"/>
      <c r="AG7" s="902"/>
      <c r="AH7" s="902"/>
      <c r="AI7" s="902"/>
      <c r="AJ7" s="902"/>
      <c r="AK7" s="902"/>
      <c r="AL7" s="902"/>
      <c r="AM7" s="902"/>
      <c r="AN7" s="902"/>
      <c r="AO7" s="902"/>
      <c r="AP7" s="902"/>
      <c r="AQ7" s="902"/>
      <c r="AR7" s="902"/>
      <c r="AS7" s="902"/>
      <c r="AT7" s="902"/>
      <c r="AU7" s="902"/>
      <c r="AV7" s="902"/>
      <c r="AW7" s="902"/>
      <c r="AX7" s="902"/>
      <c r="AY7" s="902"/>
    </row>
    <row r="8">
      <c r="A8" s="903" t="s">
        <v>4</v>
      </c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3"/>
      <c r="O8" s="903"/>
      <c r="P8" s="903"/>
      <c r="Q8" s="903"/>
      <c r="R8" s="903"/>
      <c r="S8" s="903"/>
      <c r="T8" s="903"/>
      <c r="U8" s="903"/>
      <c r="V8" s="903"/>
      <c r="W8" s="903"/>
      <c r="X8" s="903"/>
      <c r="Y8" s="903"/>
      <c r="Z8" s="903"/>
      <c r="AA8" s="903"/>
      <c r="AB8" s="903"/>
      <c r="AC8" s="903"/>
      <c r="AD8" s="903"/>
      <c r="AE8" s="903"/>
      <c r="AF8" s="903"/>
      <c r="AG8" s="903"/>
      <c r="AH8" s="903"/>
      <c r="AI8" s="903"/>
      <c r="AJ8" s="903"/>
      <c r="AK8" s="903"/>
      <c r="AL8" s="903"/>
      <c r="AM8" s="903"/>
      <c r="AN8" s="903"/>
      <c r="AO8" s="903"/>
      <c r="AP8" s="903"/>
      <c r="AQ8" s="903"/>
      <c r="AR8" s="903"/>
      <c r="AS8" s="903"/>
      <c r="AT8" s="903"/>
      <c r="AU8" s="903"/>
      <c r="AV8" s="903"/>
      <c r="AW8" s="903"/>
      <c r="AX8" s="903"/>
      <c r="AY8" s="903"/>
    </row>
    <row r="9">
      <c r="A9" s="159"/>
      <c r="B9" s="159"/>
      <c r="C9" s="159"/>
      <c r="D9" s="159"/>
      <c r="E9" s="159"/>
      <c r="F9" s="159"/>
      <c r="G9" s="159"/>
      <c r="H9" s="159"/>
      <c r="I9" s="159"/>
      <c r="J9" s="159"/>
      <c r="K9" s="159"/>
      <c r="L9" s="159"/>
      <c r="M9" s="159"/>
      <c r="N9" s="159"/>
      <c r="O9" s="159"/>
      <c r="P9" s="159"/>
      <c r="Q9" s="159"/>
      <c r="R9" s="159"/>
      <c r="S9" s="159"/>
      <c r="T9" s="159"/>
      <c r="U9" s="159"/>
      <c r="V9" s="159"/>
      <c r="W9" s="159"/>
      <c r="X9" s="159"/>
      <c r="Y9" s="159"/>
      <c r="Z9" s="159"/>
      <c r="AA9" s="159"/>
      <c r="AB9" s="159"/>
      <c r="AC9" s="159"/>
      <c r="AD9" s="159"/>
      <c r="AE9" s="159"/>
      <c r="AF9" s="159"/>
      <c r="AG9" s="159"/>
      <c r="AH9" s="159"/>
      <c r="AI9" s="159"/>
      <c r="AJ9" s="159"/>
      <c r="AK9" s="159"/>
      <c r="AL9" s="159"/>
      <c r="AM9" s="159"/>
      <c r="AN9" s="159"/>
      <c r="AO9" s="159"/>
      <c r="AP9" s="159"/>
      <c r="AQ9" s="159"/>
      <c r="AR9" s="159"/>
      <c r="AS9" s="159"/>
      <c r="AT9" s="159"/>
      <c r="AU9" s="159"/>
      <c r="AV9" s="159"/>
      <c r="AW9" s="159"/>
      <c r="AX9" s="159"/>
      <c r="AY9" s="159"/>
    </row>
    <row r="10" ht="18.75">
      <c r="A10" s="902" t="s">
        <v>416</v>
      </c>
      <c r="B10" s="902"/>
      <c r="C10" s="902"/>
      <c r="D10" s="902"/>
      <c r="E10" s="902"/>
      <c r="F10" s="902"/>
      <c r="G10" s="902"/>
      <c r="H10" s="902"/>
      <c r="I10" s="902"/>
      <c r="J10" s="902"/>
      <c r="K10" s="902"/>
      <c r="L10" s="902"/>
      <c r="M10" s="902"/>
      <c r="N10" s="902"/>
      <c r="O10" s="902"/>
      <c r="P10" s="902"/>
      <c r="Q10" s="902"/>
      <c r="R10" s="902"/>
      <c r="S10" s="902"/>
      <c r="T10" s="902"/>
      <c r="U10" s="902"/>
      <c r="V10" s="902"/>
      <c r="W10" s="902"/>
      <c r="X10" s="902"/>
      <c r="Y10" s="902"/>
      <c r="Z10" s="902"/>
      <c r="AA10" s="902"/>
      <c r="AB10" s="902"/>
      <c r="AC10" s="902"/>
      <c r="AD10" s="902"/>
      <c r="AE10" s="902"/>
      <c r="AF10" s="902"/>
      <c r="AG10" s="902"/>
      <c r="AH10" s="902"/>
      <c r="AI10" s="902"/>
      <c r="AJ10" s="902"/>
      <c r="AK10" s="902"/>
      <c r="AL10" s="902"/>
      <c r="AM10" s="902"/>
      <c r="AN10" s="902"/>
      <c r="AO10" s="902"/>
      <c r="AP10" s="902"/>
      <c r="AQ10" s="902"/>
      <c r="AR10" s="902"/>
      <c r="AS10" s="902"/>
      <c r="AT10" s="902"/>
      <c r="AU10" s="902"/>
      <c r="AV10" s="902"/>
      <c r="AW10" s="902"/>
      <c r="AX10" s="902"/>
      <c r="AY10" s="902"/>
    </row>
    <row r="11" ht="18.75">
      <c r="A11" s="7"/>
      <c r="B11" s="7"/>
      <c r="C11" s="7"/>
      <c r="D11" s="7"/>
      <c r="E11" s="7"/>
      <c r="F11" s="7"/>
      <c r="G11" s="7"/>
      <c r="H11" s="7"/>
      <c r="I11" s="7"/>
      <c r="J11" s="7"/>
      <c r="K11" s="7"/>
      <c r="L11" s="7"/>
      <c r="M11" s="7"/>
      <c r="N11" s="7"/>
      <c r="O11" s="7"/>
      <c r="P11" s="163"/>
      <c r="Q11" s="163"/>
      <c r="R11" s="163"/>
      <c r="S11" s="163"/>
      <c r="T11" s="163"/>
      <c r="U11" s="163"/>
      <c r="V11" s="163"/>
      <c r="W11" s="163"/>
      <c r="X11" s="163"/>
      <c r="Y11" s="163"/>
      <c r="Z11" s="163"/>
      <c r="AA11" s="163"/>
      <c r="AB11" s="163"/>
      <c r="AC11" s="163"/>
      <c r="AD11" s="163"/>
      <c r="AE11" s="163"/>
      <c r="AF11" s="163"/>
      <c r="AG11" s="163"/>
      <c r="AH11" s="7"/>
      <c r="AI11" s="7"/>
      <c r="AJ11" s="7"/>
      <c r="AK11" s="7"/>
      <c r="AL11" s="7"/>
      <c r="AM11" s="7"/>
      <c r="AN11" s="7"/>
      <c r="AO11" s="7"/>
      <c r="AP11" s="7"/>
      <c r="AQ11" s="7"/>
      <c r="AR11" s="7"/>
      <c r="AS11" s="7"/>
      <c r="AT11" s="159"/>
      <c r="AU11" s="159"/>
      <c r="AV11" s="159"/>
      <c r="AW11" s="159"/>
      <c r="AX11" s="159"/>
      <c r="AY11" s="159"/>
    </row>
    <row r="12" ht="18.75">
      <c r="A12" s="905" t="str">
        <f>'Приложение 1'!A11:AH11</f>
        <v xml:space="preserve">Утвержденные плановые значения показателей приведены в соответствии с  Приказом Министерства жилищно-коммунального хозяйства и энергетики Новосибирской области от 20.10.2023 года № 170-НПА</v>
      </c>
      <c r="B12" s="905"/>
      <c r="C12" s="905"/>
      <c r="D12" s="905"/>
      <c r="E12" s="905"/>
      <c r="F12" s="905"/>
      <c r="G12" s="905"/>
      <c r="H12" s="905"/>
      <c r="I12" s="905"/>
      <c r="J12" s="905"/>
      <c r="K12" s="905"/>
      <c r="L12" s="905"/>
      <c r="M12" s="905"/>
      <c r="N12" s="905"/>
      <c r="O12" s="905"/>
      <c r="P12" s="905"/>
      <c r="Q12" s="905"/>
      <c r="R12" s="905"/>
      <c r="S12" s="905"/>
      <c r="T12" s="905"/>
      <c r="U12" s="905"/>
      <c r="V12" s="905"/>
      <c r="W12" s="905"/>
      <c r="X12" s="905"/>
      <c r="Y12" s="905"/>
      <c r="Z12" s="905"/>
      <c r="AA12" s="905"/>
      <c r="AB12" s="905"/>
      <c r="AC12" s="905"/>
      <c r="AD12" s="905"/>
      <c r="AE12" s="905"/>
      <c r="AF12" s="905"/>
      <c r="AG12" s="905"/>
      <c r="AH12" s="905"/>
      <c r="AI12" s="905"/>
      <c r="AJ12" s="905"/>
      <c r="AK12" s="905"/>
      <c r="AL12" s="905"/>
      <c r="AM12" s="905"/>
      <c r="AN12" s="905"/>
      <c r="AO12" s="905"/>
      <c r="AP12" s="905"/>
      <c r="AQ12" s="905"/>
      <c r="AR12" s="905"/>
      <c r="AS12" s="905"/>
      <c r="AT12" s="905"/>
      <c r="AU12" s="905"/>
      <c r="AV12" s="905"/>
      <c r="AW12" s="905"/>
      <c r="AX12" s="905"/>
      <c r="AY12" s="905"/>
    </row>
    <row r="13">
      <c r="A13" s="904" t="s">
        <v>320</v>
      </c>
      <c r="B13" s="904"/>
      <c r="C13" s="904"/>
      <c r="D13" s="904"/>
      <c r="E13" s="904"/>
      <c r="F13" s="904"/>
      <c r="G13" s="904"/>
      <c r="H13" s="904"/>
      <c r="I13" s="904"/>
      <c r="J13" s="904"/>
      <c r="K13" s="904"/>
      <c r="L13" s="904"/>
      <c r="M13" s="904"/>
      <c r="N13" s="904"/>
      <c r="O13" s="904"/>
      <c r="P13" s="904"/>
      <c r="Q13" s="904"/>
      <c r="R13" s="904"/>
      <c r="S13" s="904"/>
      <c r="T13" s="904"/>
      <c r="U13" s="904"/>
      <c r="V13" s="904"/>
      <c r="W13" s="904"/>
      <c r="X13" s="904"/>
      <c r="Y13" s="904"/>
      <c r="Z13" s="904"/>
      <c r="AA13" s="904"/>
      <c r="AB13" s="904"/>
      <c r="AC13" s="904"/>
      <c r="AD13" s="904"/>
      <c r="AE13" s="904"/>
      <c r="AF13" s="904"/>
      <c r="AG13" s="904"/>
      <c r="AH13" s="904"/>
      <c r="AI13" s="904"/>
      <c r="AJ13" s="904"/>
      <c r="AK13" s="904"/>
      <c r="AL13" s="904"/>
      <c r="AM13" s="904"/>
      <c r="AN13" s="904"/>
      <c r="AO13" s="904"/>
      <c r="AP13" s="904"/>
      <c r="AQ13" s="904"/>
      <c r="AR13" s="904"/>
      <c r="AS13" s="904"/>
      <c r="AT13" s="904"/>
      <c r="AU13" s="904"/>
      <c r="AV13" s="904"/>
      <c r="AW13" s="904"/>
      <c r="AX13" s="904"/>
      <c r="AY13" s="904"/>
    </row>
    <row r="14" ht="18.75">
      <c r="A14" s="905"/>
      <c r="B14" s="905"/>
      <c r="C14" s="905"/>
      <c r="D14" s="905"/>
      <c r="E14" s="905"/>
      <c r="F14" s="905"/>
      <c r="G14" s="905"/>
      <c r="H14" s="905"/>
      <c r="I14" s="905"/>
      <c r="J14" s="905"/>
      <c r="K14" s="905"/>
      <c r="L14" s="905"/>
      <c r="M14" s="905"/>
      <c r="N14" s="905"/>
      <c r="O14" s="905"/>
      <c r="P14" s="905"/>
      <c r="Q14" s="905"/>
      <c r="R14" s="905"/>
      <c r="S14" s="905"/>
      <c r="T14" s="905"/>
      <c r="U14" s="905"/>
      <c r="V14" s="905"/>
      <c r="W14" s="905"/>
      <c r="X14" s="905"/>
      <c r="Y14" s="905"/>
      <c r="Z14" s="905"/>
      <c r="AA14" s="905"/>
      <c r="AB14" s="905"/>
      <c r="AC14" s="905"/>
      <c r="AD14" s="905"/>
      <c r="AE14" s="905"/>
      <c r="AF14" s="905"/>
      <c r="AG14" s="905"/>
      <c r="AH14" s="905"/>
      <c r="AI14" s="905"/>
      <c r="AJ14" s="905"/>
      <c r="AK14" s="905"/>
      <c r="AL14" s="905"/>
      <c r="AM14" s="905"/>
      <c r="AN14" s="905"/>
      <c r="AO14" s="905"/>
      <c r="AP14" s="905"/>
      <c r="AQ14" s="905"/>
      <c r="AR14" s="905"/>
      <c r="AS14" s="905"/>
      <c r="AT14" s="13"/>
      <c r="AU14" s="13"/>
      <c r="AV14" s="13"/>
      <c r="AW14" s="13"/>
      <c r="AX14" s="13"/>
      <c r="AY14" s="13"/>
    </row>
    <row r="15">
      <c r="A15" s="941" t="s">
        <v>6</v>
      </c>
      <c r="B15" s="941" t="s">
        <v>7</v>
      </c>
      <c r="C15" s="941" t="s">
        <v>321</v>
      </c>
      <c r="D15" s="941" t="s">
        <v>322</v>
      </c>
      <c r="E15" s="941"/>
      <c r="F15" s="941"/>
      <c r="G15" s="941"/>
      <c r="H15" s="941"/>
      <c r="I15" s="941"/>
      <c r="J15" s="941"/>
      <c r="K15" s="941"/>
      <c r="L15" s="941"/>
      <c r="M15" s="941"/>
      <c r="N15" s="941"/>
      <c r="O15" s="941"/>
      <c r="P15" s="941"/>
      <c r="Q15" s="941"/>
      <c r="R15" s="941"/>
      <c r="S15" s="941"/>
      <c r="T15" s="941"/>
      <c r="U15" s="941"/>
      <c r="V15" s="941"/>
      <c r="W15" s="941"/>
      <c r="X15" s="941"/>
      <c r="Y15" s="941"/>
      <c r="Z15" s="941"/>
      <c r="AA15" s="941"/>
      <c r="AB15" s="941"/>
      <c r="AC15" s="941"/>
      <c r="AD15" s="941"/>
      <c r="AE15" s="941"/>
      <c r="AF15" s="941"/>
      <c r="AG15" s="941"/>
      <c r="AH15" s="941"/>
      <c r="AI15" s="941"/>
      <c r="AJ15" s="941"/>
      <c r="AK15" s="941"/>
      <c r="AL15" s="941"/>
      <c r="AM15" s="941"/>
      <c r="AN15" s="941"/>
      <c r="AO15" s="941"/>
      <c r="AP15" s="941"/>
      <c r="AQ15" s="941"/>
      <c r="AR15" s="941"/>
      <c r="AS15" s="941"/>
      <c r="AT15" s="941"/>
      <c r="AU15" s="941"/>
      <c r="AV15" s="941"/>
      <c r="AW15" s="941"/>
      <c r="AX15" s="941"/>
      <c r="AY15" s="941"/>
    </row>
    <row r="16" ht="63.75" customHeight="1">
      <c r="A16" s="941"/>
      <c r="B16" s="941"/>
      <c r="C16" s="941"/>
      <c r="D16" s="941" t="s">
        <v>323</v>
      </c>
      <c r="E16" s="941"/>
      <c r="F16" s="941"/>
      <c r="G16" s="941"/>
      <c r="H16" s="941"/>
      <c r="I16" s="941"/>
      <c r="J16" s="941"/>
      <c r="K16" s="941"/>
      <c r="L16" s="941"/>
      <c r="M16" s="941"/>
      <c r="N16" s="941"/>
      <c r="O16" s="941"/>
      <c r="P16" s="941"/>
      <c r="Q16" s="941"/>
      <c r="R16" s="941"/>
      <c r="S16" s="941"/>
      <c r="T16" s="941" t="s">
        <v>324</v>
      </c>
      <c r="U16" s="941"/>
      <c r="V16" s="941"/>
      <c r="W16" s="941"/>
      <c r="X16" s="941"/>
      <c r="Y16" s="941"/>
      <c r="Z16" s="941"/>
      <c r="AA16" s="941"/>
      <c r="AB16" s="941"/>
      <c r="AC16" s="941"/>
      <c r="AD16" s="941" t="s">
        <v>325</v>
      </c>
      <c r="AE16" s="941"/>
      <c r="AF16" s="941"/>
      <c r="AG16" s="941"/>
      <c r="AH16" s="941"/>
      <c r="AI16" s="941"/>
      <c r="AJ16" s="941" t="s">
        <v>326</v>
      </c>
      <c r="AK16" s="941"/>
      <c r="AL16" s="941"/>
      <c r="AM16" s="941"/>
      <c r="AN16" s="941" t="s">
        <v>327</v>
      </c>
      <c r="AO16" s="941"/>
      <c r="AP16" s="941"/>
      <c r="AQ16" s="941"/>
      <c r="AR16" s="941"/>
      <c r="AS16" s="941"/>
      <c r="AT16" s="941" t="s">
        <v>328</v>
      </c>
      <c r="AU16" s="941"/>
      <c r="AV16" s="941"/>
      <c r="AW16" s="941"/>
      <c r="AX16" s="941" t="s">
        <v>329</v>
      </c>
      <c r="AY16" s="941"/>
    </row>
    <row r="17" ht="286.5" customHeight="1">
      <c r="A17" s="941"/>
      <c r="B17" s="941"/>
      <c r="C17" s="941"/>
      <c r="D17" s="942" t="s">
        <v>330</v>
      </c>
      <c r="E17" s="943"/>
      <c r="F17" s="942" t="s">
        <v>331</v>
      </c>
      <c r="G17" s="943"/>
      <c r="H17" s="942" t="s">
        <v>332</v>
      </c>
      <c r="I17" s="943"/>
      <c r="J17" s="942" t="s">
        <v>333</v>
      </c>
      <c r="K17" s="943"/>
      <c r="L17" s="942" t="s">
        <v>334</v>
      </c>
      <c r="M17" s="943"/>
      <c r="N17" s="942" t="s">
        <v>335</v>
      </c>
      <c r="O17" s="943"/>
      <c r="P17" s="942" t="s">
        <v>336</v>
      </c>
      <c r="Q17" s="943"/>
      <c r="R17" s="942" t="s">
        <v>337</v>
      </c>
      <c r="S17" s="943"/>
      <c r="T17" s="942" t="s">
        <v>338</v>
      </c>
      <c r="U17" s="943"/>
      <c r="V17" s="942" t="s">
        <v>339</v>
      </c>
      <c r="W17" s="943"/>
      <c r="X17" s="942" t="s">
        <v>340</v>
      </c>
      <c r="Y17" s="943"/>
      <c r="Z17" s="942" t="s">
        <v>341</v>
      </c>
      <c r="AA17" s="943"/>
      <c r="AB17" s="942" t="s">
        <v>342</v>
      </c>
      <c r="AC17" s="943"/>
      <c r="AD17" s="942" t="s">
        <v>343</v>
      </c>
      <c r="AE17" s="943"/>
      <c r="AF17" s="942" t="s">
        <v>344</v>
      </c>
      <c r="AG17" s="943"/>
      <c r="AH17" s="942" t="s">
        <v>345</v>
      </c>
      <c r="AI17" s="943"/>
      <c r="AJ17" s="942" t="s">
        <v>346</v>
      </c>
      <c r="AK17" s="943"/>
      <c r="AL17" s="942" t="s">
        <v>347</v>
      </c>
      <c r="AM17" s="943"/>
      <c r="AN17" s="942" t="s">
        <v>348</v>
      </c>
      <c r="AO17" s="943"/>
      <c r="AP17" s="942" t="s">
        <v>349</v>
      </c>
      <c r="AQ17" s="943"/>
      <c r="AR17" s="942" t="s">
        <v>350</v>
      </c>
      <c r="AS17" s="943"/>
      <c r="AT17" s="942" t="s">
        <v>351</v>
      </c>
      <c r="AU17" s="943"/>
      <c r="AV17" s="942" t="s">
        <v>352</v>
      </c>
      <c r="AW17" s="943"/>
      <c r="AX17" s="942" t="s">
        <v>408</v>
      </c>
      <c r="AY17" s="943"/>
    </row>
    <row r="18" ht="111.75" customHeight="1">
      <c r="A18" s="941"/>
      <c r="B18" s="941"/>
      <c r="C18" s="941"/>
      <c r="D18" s="165" t="s">
        <v>43</v>
      </c>
      <c r="E18" s="165" t="s">
        <v>250</v>
      </c>
      <c r="F18" s="165" t="s">
        <v>43</v>
      </c>
      <c r="G18" s="165" t="s">
        <v>250</v>
      </c>
      <c r="H18" s="165" t="s">
        <v>43</v>
      </c>
      <c r="I18" s="165" t="s">
        <v>250</v>
      </c>
      <c r="J18" s="165" t="s">
        <v>43</v>
      </c>
      <c r="K18" s="165" t="s">
        <v>250</v>
      </c>
      <c r="L18" s="165" t="s">
        <v>43</v>
      </c>
      <c r="M18" s="165" t="s">
        <v>250</v>
      </c>
      <c r="N18" s="165" t="s">
        <v>43</v>
      </c>
      <c r="O18" s="165" t="s">
        <v>250</v>
      </c>
      <c r="P18" s="165" t="s">
        <v>43</v>
      </c>
      <c r="Q18" s="165" t="s">
        <v>250</v>
      </c>
      <c r="R18" s="165" t="s">
        <v>43</v>
      </c>
      <c r="S18" s="165" t="s">
        <v>250</v>
      </c>
      <c r="T18" s="165" t="s">
        <v>43</v>
      </c>
      <c r="U18" s="165" t="s">
        <v>250</v>
      </c>
      <c r="V18" s="165" t="s">
        <v>43</v>
      </c>
      <c r="W18" s="165" t="s">
        <v>250</v>
      </c>
      <c r="X18" s="165" t="s">
        <v>43</v>
      </c>
      <c r="Y18" s="165" t="s">
        <v>250</v>
      </c>
      <c r="Z18" s="165" t="s">
        <v>43</v>
      </c>
      <c r="AA18" s="165" t="s">
        <v>250</v>
      </c>
      <c r="AB18" s="165" t="s">
        <v>43</v>
      </c>
      <c r="AC18" s="165" t="s">
        <v>250</v>
      </c>
      <c r="AD18" s="165" t="s">
        <v>43</v>
      </c>
      <c r="AE18" s="165" t="s">
        <v>250</v>
      </c>
      <c r="AF18" s="165" t="s">
        <v>43</v>
      </c>
      <c r="AG18" s="165" t="s">
        <v>250</v>
      </c>
      <c r="AH18" s="165" t="s">
        <v>43</v>
      </c>
      <c r="AI18" s="165" t="s">
        <v>250</v>
      </c>
      <c r="AJ18" s="165" t="s">
        <v>43</v>
      </c>
      <c r="AK18" s="165" t="s">
        <v>250</v>
      </c>
      <c r="AL18" s="165" t="s">
        <v>43</v>
      </c>
      <c r="AM18" s="165" t="s">
        <v>250</v>
      </c>
      <c r="AN18" s="165" t="s">
        <v>43</v>
      </c>
      <c r="AO18" s="165" t="s">
        <v>250</v>
      </c>
      <c r="AP18" s="165" t="s">
        <v>43</v>
      </c>
      <c r="AQ18" s="165" t="s">
        <v>250</v>
      </c>
      <c r="AR18" s="165" t="s">
        <v>43</v>
      </c>
      <c r="AS18" s="165" t="s">
        <v>250</v>
      </c>
      <c r="AT18" s="165" t="s">
        <v>43</v>
      </c>
      <c r="AU18" s="165" t="s">
        <v>250</v>
      </c>
      <c r="AV18" s="165" t="s">
        <v>43</v>
      </c>
      <c r="AW18" s="165" t="s">
        <v>250</v>
      </c>
      <c r="AX18" s="165" t="s">
        <v>43</v>
      </c>
      <c r="AY18" s="165" t="s">
        <v>250</v>
      </c>
    </row>
    <row r="19" ht="17.25" customHeight="1">
      <c r="A19" s="109">
        <v>1</v>
      </c>
      <c r="B19" s="166">
        <v>2</v>
      </c>
      <c r="C19" s="109">
        <v>3</v>
      </c>
      <c r="D19" s="167" t="s">
        <v>354</v>
      </c>
      <c r="E19" s="167" t="s">
        <v>355</v>
      </c>
      <c r="F19" s="167" t="s">
        <v>356</v>
      </c>
      <c r="G19" s="167" t="s">
        <v>357</v>
      </c>
      <c r="H19" s="167" t="s">
        <v>358</v>
      </c>
      <c r="I19" s="167" t="s">
        <v>359</v>
      </c>
      <c r="J19" s="167" t="s">
        <v>360</v>
      </c>
      <c r="K19" s="167" t="s">
        <v>361</v>
      </c>
      <c r="L19" s="167" t="s">
        <v>362</v>
      </c>
      <c r="M19" s="167" t="s">
        <v>363</v>
      </c>
      <c r="N19" s="167" t="s">
        <v>364</v>
      </c>
      <c r="O19" s="167" t="s">
        <v>365</v>
      </c>
      <c r="P19" s="167" t="s">
        <v>366</v>
      </c>
      <c r="Q19" s="167" t="s">
        <v>367</v>
      </c>
      <c r="R19" s="167" t="s">
        <v>368</v>
      </c>
      <c r="S19" s="167" t="s">
        <v>369</v>
      </c>
      <c r="T19" s="167" t="s">
        <v>370</v>
      </c>
      <c r="U19" s="167" t="s">
        <v>371</v>
      </c>
      <c r="V19" s="167" t="s">
        <v>372</v>
      </c>
      <c r="W19" s="167" t="s">
        <v>373</v>
      </c>
      <c r="X19" s="167" t="s">
        <v>374</v>
      </c>
      <c r="Y19" s="167" t="s">
        <v>375</v>
      </c>
      <c r="Z19" s="167" t="s">
        <v>376</v>
      </c>
      <c r="AA19" s="167" t="s">
        <v>377</v>
      </c>
      <c r="AB19" s="167" t="s">
        <v>378</v>
      </c>
      <c r="AC19" s="167" t="s">
        <v>379</v>
      </c>
      <c r="AD19" s="167" t="s">
        <v>380</v>
      </c>
      <c r="AE19" s="167" t="s">
        <v>381</v>
      </c>
      <c r="AF19" s="167" t="s">
        <v>382</v>
      </c>
      <c r="AG19" s="167" t="s">
        <v>383</v>
      </c>
      <c r="AH19" s="167" t="s">
        <v>384</v>
      </c>
      <c r="AI19" s="167" t="s">
        <v>385</v>
      </c>
      <c r="AJ19" s="167" t="s">
        <v>386</v>
      </c>
      <c r="AK19" s="167" t="s">
        <v>387</v>
      </c>
      <c r="AL19" s="167" t="s">
        <v>388</v>
      </c>
      <c r="AM19" s="167" t="s">
        <v>389</v>
      </c>
      <c r="AN19" s="167" t="s">
        <v>390</v>
      </c>
      <c r="AO19" s="167" t="s">
        <v>391</v>
      </c>
      <c r="AP19" s="167" t="s">
        <v>392</v>
      </c>
      <c r="AQ19" s="167" t="s">
        <v>393</v>
      </c>
      <c r="AR19" s="167" t="s">
        <v>394</v>
      </c>
      <c r="AS19" s="167" t="s">
        <v>395</v>
      </c>
      <c r="AT19" s="167" t="s">
        <v>396</v>
      </c>
      <c r="AU19" s="167" t="s">
        <v>397</v>
      </c>
      <c r="AV19" s="167" t="s">
        <v>398</v>
      </c>
      <c r="AW19" s="167" t="s">
        <v>399</v>
      </c>
      <c r="AX19" s="167" t="s">
        <v>400</v>
      </c>
      <c r="AY19" s="167" t="s">
        <v>401</v>
      </c>
    </row>
    <row r="20" ht="31.5">
      <c r="A20" s="26" t="s">
        <v>106</v>
      </c>
      <c r="B20" s="27" t="s">
        <v>107</v>
      </c>
      <c r="C20" s="27" t="s">
        <v>108</v>
      </c>
      <c r="D20" s="216" t="s">
        <v>109</v>
      </c>
      <c r="E20" s="216" t="s">
        <v>109</v>
      </c>
      <c r="F20" s="216" t="s">
        <v>109</v>
      </c>
      <c r="G20" s="216" t="s">
        <v>109</v>
      </c>
      <c r="H20" s="216" t="s">
        <v>109</v>
      </c>
      <c r="I20" s="216" t="s">
        <v>109</v>
      </c>
      <c r="J20" s="216" t="s">
        <v>109</v>
      </c>
      <c r="K20" s="216" t="s">
        <v>109</v>
      </c>
      <c r="L20" s="216" t="s">
        <v>109</v>
      </c>
      <c r="M20" s="216" t="s">
        <v>109</v>
      </c>
      <c r="N20" s="216" t="s">
        <v>109</v>
      </c>
      <c r="O20" s="216" t="s">
        <v>109</v>
      </c>
      <c r="P20" s="216" t="s">
        <v>109</v>
      </c>
      <c r="Q20" s="216" t="s">
        <v>109</v>
      </c>
      <c r="R20" s="216" t="s">
        <v>109</v>
      </c>
      <c r="S20" s="216" t="s">
        <v>109</v>
      </c>
      <c r="T20" s="216" t="s">
        <v>109</v>
      </c>
      <c r="U20" s="185">
        <f>U22</f>
        <v>0.80000000000000004</v>
      </c>
      <c r="V20" s="216" t="s">
        <v>109</v>
      </c>
      <c r="W20" s="185">
        <f>W22</f>
        <v>2</v>
      </c>
      <c r="X20" s="216">
        <f>X22</f>
        <v>12</v>
      </c>
      <c r="Y20" s="185">
        <f>Y22</f>
        <v>7</v>
      </c>
      <c r="Z20" s="216" t="s">
        <v>109</v>
      </c>
      <c r="AA20" s="216" t="s">
        <v>109</v>
      </c>
      <c r="AB20" s="216" t="s">
        <v>109</v>
      </c>
      <c r="AC20" s="216" t="s">
        <v>109</v>
      </c>
      <c r="AD20" s="216" t="s">
        <v>109</v>
      </c>
      <c r="AE20" s="216" t="s">
        <v>109</v>
      </c>
      <c r="AF20" s="216" t="s">
        <v>109</v>
      </c>
      <c r="AG20" s="216" t="s">
        <v>109</v>
      </c>
      <c r="AH20" s="216" t="s">
        <v>109</v>
      </c>
      <c r="AI20" s="216" t="s">
        <v>109</v>
      </c>
      <c r="AJ20" s="216" t="s">
        <v>109</v>
      </c>
      <c r="AK20" s="216" t="s">
        <v>109</v>
      </c>
      <c r="AL20" s="216" t="s">
        <v>109</v>
      </c>
      <c r="AM20" s="216" t="s">
        <v>109</v>
      </c>
      <c r="AN20" s="216" t="s">
        <v>109</v>
      </c>
      <c r="AO20" s="208">
        <f>AO22</f>
        <v>6.2030555999999999</v>
      </c>
      <c r="AP20" s="216" t="s">
        <v>109</v>
      </c>
      <c r="AQ20" s="216" t="s">
        <v>109</v>
      </c>
      <c r="AR20" s="216" t="s">
        <v>109</v>
      </c>
      <c r="AS20" s="216" t="s">
        <v>109</v>
      </c>
      <c r="AT20" s="216" t="s">
        <v>109</v>
      </c>
      <c r="AU20" s="208">
        <f>AU26</f>
        <v>26.730929</v>
      </c>
      <c r="AV20" s="208">
        <f>AV22</f>
        <v>8.2675678999999995</v>
      </c>
      <c r="AW20" s="208">
        <f>AW22</f>
        <v>17.776058079999999</v>
      </c>
      <c r="AX20" s="216" t="s">
        <v>109</v>
      </c>
      <c r="AY20" s="216" t="s">
        <v>109</v>
      </c>
      <c r="BB20" s="217"/>
    </row>
    <row r="21" ht="39.75" hidden="1" customHeight="1">
      <c r="A21" s="63" t="s">
        <v>110</v>
      </c>
      <c r="B21" s="72" t="s">
        <v>111</v>
      </c>
      <c r="C21" s="82" t="s">
        <v>108</v>
      </c>
      <c r="D21" s="218" t="s">
        <v>109</v>
      </c>
      <c r="E21" s="218" t="s">
        <v>109</v>
      </c>
      <c r="F21" s="218" t="s">
        <v>109</v>
      </c>
      <c r="G21" s="218" t="s">
        <v>109</v>
      </c>
      <c r="H21" s="218" t="s">
        <v>109</v>
      </c>
      <c r="I21" s="218" t="s">
        <v>109</v>
      </c>
      <c r="J21" s="218" t="s">
        <v>109</v>
      </c>
      <c r="K21" s="218" t="s">
        <v>109</v>
      </c>
      <c r="L21" s="218" t="s">
        <v>109</v>
      </c>
      <c r="M21" s="218" t="s">
        <v>109</v>
      </c>
      <c r="N21" s="218" t="s">
        <v>109</v>
      </c>
      <c r="O21" s="218" t="s">
        <v>109</v>
      </c>
      <c r="P21" s="218" t="s">
        <v>109</v>
      </c>
      <c r="Q21" s="218" t="s">
        <v>109</v>
      </c>
      <c r="R21" s="218" t="s">
        <v>109</v>
      </c>
      <c r="S21" s="218" t="s">
        <v>109</v>
      </c>
      <c r="T21" s="218" t="s">
        <v>109</v>
      </c>
      <c r="U21" s="134" t="s">
        <v>109</v>
      </c>
      <c r="V21" s="218" t="s">
        <v>109</v>
      </c>
      <c r="W21" s="134" t="s">
        <v>109</v>
      </c>
      <c r="X21" s="134" t="s">
        <v>279</v>
      </c>
      <c r="Y21" s="134" t="s">
        <v>279</v>
      </c>
      <c r="Z21" s="218" t="s">
        <v>109</v>
      </c>
      <c r="AA21" s="218" t="s">
        <v>109</v>
      </c>
      <c r="AB21" s="218" t="s">
        <v>109</v>
      </c>
      <c r="AC21" s="218" t="s">
        <v>109</v>
      </c>
      <c r="AD21" s="218" t="s">
        <v>109</v>
      </c>
      <c r="AE21" s="218" t="s">
        <v>109</v>
      </c>
      <c r="AF21" s="218" t="s">
        <v>109</v>
      </c>
      <c r="AG21" s="218" t="s">
        <v>109</v>
      </c>
      <c r="AH21" s="218" t="s">
        <v>109</v>
      </c>
      <c r="AI21" s="218" t="s">
        <v>109</v>
      </c>
      <c r="AJ21" s="218" t="s">
        <v>109</v>
      </c>
      <c r="AK21" s="218" t="s">
        <v>109</v>
      </c>
      <c r="AL21" s="218" t="s">
        <v>109</v>
      </c>
      <c r="AM21" s="218" t="s">
        <v>109</v>
      </c>
      <c r="AN21" s="218" t="s">
        <v>109</v>
      </c>
      <c r="AO21" s="210" t="s">
        <v>109</v>
      </c>
      <c r="AP21" s="218" t="s">
        <v>109</v>
      </c>
      <c r="AQ21" s="218" t="s">
        <v>109</v>
      </c>
      <c r="AR21" s="218" t="s">
        <v>109</v>
      </c>
      <c r="AS21" s="218" t="s">
        <v>109</v>
      </c>
      <c r="AT21" s="218" t="s">
        <v>109</v>
      </c>
      <c r="AU21" s="218" t="s">
        <v>109</v>
      </c>
      <c r="AV21" s="219" t="s">
        <v>279</v>
      </c>
      <c r="AW21" s="219" t="s">
        <v>279</v>
      </c>
      <c r="AX21" s="218" t="s">
        <v>109</v>
      </c>
      <c r="AY21" s="218" t="s">
        <v>109</v>
      </c>
    </row>
    <row r="22" ht="31.5">
      <c r="A22" s="39" t="s">
        <v>112</v>
      </c>
      <c r="B22" s="40" t="s">
        <v>113</v>
      </c>
      <c r="C22" s="40" t="s">
        <v>108</v>
      </c>
      <c r="D22" s="220" t="s">
        <v>109</v>
      </c>
      <c r="E22" s="220" t="s">
        <v>109</v>
      </c>
      <c r="F22" s="220" t="s">
        <v>109</v>
      </c>
      <c r="G22" s="220" t="s">
        <v>109</v>
      </c>
      <c r="H22" s="220" t="s">
        <v>109</v>
      </c>
      <c r="I22" s="220" t="s">
        <v>109</v>
      </c>
      <c r="J22" s="220" t="s">
        <v>109</v>
      </c>
      <c r="K22" s="220" t="s">
        <v>109</v>
      </c>
      <c r="L22" s="220" t="s">
        <v>109</v>
      </c>
      <c r="M22" s="220" t="s">
        <v>109</v>
      </c>
      <c r="N22" s="220" t="s">
        <v>109</v>
      </c>
      <c r="O22" s="220" t="s">
        <v>109</v>
      </c>
      <c r="P22" s="220" t="s">
        <v>109</v>
      </c>
      <c r="Q22" s="220" t="s">
        <v>109</v>
      </c>
      <c r="R22" s="220" t="s">
        <v>109</v>
      </c>
      <c r="S22" s="220" t="s">
        <v>109</v>
      </c>
      <c r="T22" s="220" t="s">
        <v>109</v>
      </c>
      <c r="U22" s="211">
        <f>U27</f>
        <v>0.80000000000000004</v>
      </c>
      <c r="V22" s="220" t="s">
        <v>109</v>
      </c>
      <c r="W22" s="211">
        <f>W27</f>
        <v>2</v>
      </c>
      <c r="X22" s="211">
        <f>X27</f>
        <v>12</v>
      </c>
      <c r="Y22" s="211">
        <f>Y27</f>
        <v>7</v>
      </c>
      <c r="Z22" s="220" t="s">
        <v>109</v>
      </c>
      <c r="AA22" s="220" t="s">
        <v>109</v>
      </c>
      <c r="AB22" s="220" t="s">
        <v>109</v>
      </c>
      <c r="AC22" s="220" t="s">
        <v>109</v>
      </c>
      <c r="AD22" s="220" t="s">
        <v>109</v>
      </c>
      <c r="AE22" s="220" t="s">
        <v>109</v>
      </c>
      <c r="AF22" s="220" t="s">
        <v>109</v>
      </c>
      <c r="AG22" s="220" t="s">
        <v>109</v>
      </c>
      <c r="AH22" s="220" t="s">
        <v>109</v>
      </c>
      <c r="AI22" s="220" t="s">
        <v>109</v>
      </c>
      <c r="AJ22" s="220" t="s">
        <v>109</v>
      </c>
      <c r="AK22" s="220" t="s">
        <v>109</v>
      </c>
      <c r="AL22" s="220" t="s">
        <v>109</v>
      </c>
      <c r="AM22" s="220" t="s">
        <v>109</v>
      </c>
      <c r="AN22" s="220" t="s">
        <v>109</v>
      </c>
      <c r="AO22" s="211">
        <f>AO27</f>
        <v>6.2030555999999999</v>
      </c>
      <c r="AP22" s="220" t="s">
        <v>109</v>
      </c>
      <c r="AQ22" s="220" t="s">
        <v>109</v>
      </c>
      <c r="AR22" s="220" t="s">
        <v>109</v>
      </c>
      <c r="AS22" s="220" t="s">
        <v>109</v>
      </c>
      <c r="AT22" s="220" t="s">
        <v>109</v>
      </c>
      <c r="AU22" s="220" t="s">
        <v>109</v>
      </c>
      <c r="AV22" s="211">
        <f>AV27</f>
        <v>8.2675678999999995</v>
      </c>
      <c r="AW22" s="211">
        <f>AW27</f>
        <v>17.776058079999999</v>
      </c>
      <c r="AX22" s="220" t="s">
        <v>109</v>
      </c>
      <c r="AY22" s="220" t="s">
        <v>109</v>
      </c>
    </row>
    <row r="23" ht="121.5" hidden="1" customHeight="1">
      <c r="A23" s="63" t="s">
        <v>114</v>
      </c>
      <c r="B23" s="110" t="s">
        <v>115</v>
      </c>
      <c r="C23" s="82" t="s">
        <v>108</v>
      </c>
      <c r="D23" s="218" t="s">
        <v>109</v>
      </c>
      <c r="E23" s="218" t="s">
        <v>109</v>
      </c>
      <c r="F23" s="218" t="s">
        <v>109</v>
      </c>
      <c r="G23" s="218" t="s">
        <v>109</v>
      </c>
      <c r="H23" s="218" t="s">
        <v>109</v>
      </c>
      <c r="I23" s="218" t="s">
        <v>109</v>
      </c>
      <c r="J23" s="218" t="s">
        <v>109</v>
      </c>
      <c r="K23" s="218" t="s">
        <v>109</v>
      </c>
      <c r="L23" s="218" t="s">
        <v>109</v>
      </c>
      <c r="M23" s="218" t="s">
        <v>109</v>
      </c>
      <c r="N23" s="218" t="s">
        <v>109</v>
      </c>
      <c r="O23" s="218" t="s">
        <v>109</v>
      </c>
      <c r="P23" s="218" t="s">
        <v>109</v>
      </c>
      <c r="Q23" s="218" t="s">
        <v>109</v>
      </c>
      <c r="R23" s="218" t="s">
        <v>109</v>
      </c>
      <c r="S23" s="218" t="s">
        <v>109</v>
      </c>
      <c r="T23" s="218" t="s">
        <v>109</v>
      </c>
      <c r="U23" s="218" t="s">
        <v>109</v>
      </c>
      <c r="V23" s="218" t="s">
        <v>109</v>
      </c>
      <c r="W23" s="218" t="s">
        <v>109</v>
      </c>
      <c r="X23" s="134" t="s">
        <v>279</v>
      </c>
      <c r="Y23" s="134" t="s">
        <v>279</v>
      </c>
      <c r="Z23" s="218" t="s">
        <v>109</v>
      </c>
      <c r="AA23" s="218" t="s">
        <v>109</v>
      </c>
      <c r="AB23" s="218" t="s">
        <v>109</v>
      </c>
      <c r="AC23" s="218" t="s">
        <v>109</v>
      </c>
      <c r="AD23" s="218" t="s">
        <v>109</v>
      </c>
      <c r="AE23" s="218" t="s">
        <v>109</v>
      </c>
      <c r="AF23" s="218" t="s">
        <v>109</v>
      </c>
      <c r="AG23" s="218" t="s">
        <v>109</v>
      </c>
      <c r="AH23" s="218" t="s">
        <v>109</v>
      </c>
      <c r="AI23" s="218" t="s">
        <v>109</v>
      </c>
      <c r="AJ23" s="218" t="s">
        <v>109</v>
      </c>
      <c r="AK23" s="218" t="s">
        <v>109</v>
      </c>
      <c r="AL23" s="218" t="s">
        <v>109</v>
      </c>
      <c r="AM23" s="218" t="s">
        <v>109</v>
      </c>
      <c r="AN23" s="218" t="s">
        <v>109</v>
      </c>
      <c r="AO23" s="190" t="s">
        <v>109</v>
      </c>
      <c r="AP23" s="218" t="s">
        <v>109</v>
      </c>
      <c r="AQ23" s="218" t="s">
        <v>109</v>
      </c>
      <c r="AR23" s="218" t="s">
        <v>109</v>
      </c>
      <c r="AS23" s="218" t="s">
        <v>109</v>
      </c>
      <c r="AT23" s="218" t="s">
        <v>109</v>
      </c>
      <c r="AU23" s="218" t="s">
        <v>109</v>
      </c>
      <c r="AV23" s="219" t="s">
        <v>279</v>
      </c>
      <c r="AW23" s="219" t="s">
        <v>279</v>
      </c>
      <c r="AX23" s="218" t="s">
        <v>109</v>
      </c>
      <c r="AY23" s="218" t="s">
        <v>109</v>
      </c>
    </row>
    <row r="24" ht="93" hidden="1" customHeight="1">
      <c r="A24" s="63" t="s">
        <v>116</v>
      </c>
      <c r="B24" s="72" t="s">
        <v>117</v>
      </c>
      <c r="C24" s="82" t="s">
        <v>108</v>
      </c>
      <c r="D24" s="218" t="s">
        <v>109</v>
      </c>
      <c r="E24" s="218" t="s">
        <v>109</v>
      </c>
      <c r="F24" s="218" t="s">
        <v>109</v>
      </c>
      <c r="G24" s="218" t="s">
        <v>109</v>
      </c>
      <c r="H24" s="218" t="s">
        <v>109</v>
      </c>
      <c r="I24" s="218" t="s">
        <v>109</v>
      </c>
      <c r="J24" s="218" t="s">
        <v>109</v>
      </c>
      <c r="K24" s="218" t="s">
        <v>109</v>
      </c>
      <c r="L24" s="218" t="s">
        <v>109</v>
      </c>
      <c r="M24" s="218" t="s">
        <v>109</v>
      </c>
      <c r="N24" s="218" t="s">
        <v>109</v>
      </c>
      <c r="O24" s="218" t="s">
        <v>109</v>
      </c>
      <c r="P24" s="218" t="s">
        <v>109</v>
      </c>
      <c r="Q24" s="218" t="s">
        <v>109</v>
      </c>
      <c r="R24" s="218" t="s">
        <v>109</v>
      </c>
      <c r="S24" s="218" t="s">
        <v>109</v>
      </c>
      <c r="T24" s="218" t="s">
        <v>109</v>
      </c>
      <c r="U24" s="218" t="s">
        <v>109</v>
      </c>
      <c r="V24" s="218" t="s">
        <v>109</v>
      </c>
      <c r="W24" s="218" t="s">
        <v>109</v>
      </c>
      <c r="X24" s="134" t="s">
        <v>279</v>
      </c>
      <c r="Y24" s="134" t="s">
        <v>279</v>
      </c>
      <c r="Z24" s="218" t="s">
        <v>109</v>
      </c>
      <c r="AA24" s="218" t="s">
        <v>109</v>
      </c>
      <c r="AB24" s="218" t="s">
        <v>109</v>
      </c>
      <c r="AC24" s="218" t="s">
        <v>109</v>
      </c>
      <c r="AD24" s="218" t="s">
        <v>109</v>
      </c>
      <c r="AE24" s="218" t="s">
        <v>109</v>
      </c>
      <c r="AF24" s="218" t="s">
        <v>109</v>
      </c>
      <c r="AG24" s="218" t="s">
        <v>109</v>
      </c>
      <c r="AH24" s="218" t="s">
        <v>109</v>
      </c>
      <c r="AI24" s="218" t="s">
        <v>109</v>
      </c>
      <c r="AJ24" s="218" t="s">
        <v>109</v>
      </c>
      <c r="AK24" s="218" t="s">
        <v>109</v>
      </c>
      <c r="AL24" s="218" t="s">
        <v>109</v>
      </c>
      <c r="AM24" s="218" t="s">
        <v>109</v>
      </c>
      <c r="AN24" s="218" t="s">
        <v>109</v>
      </c>
      <c r="AO24" s="190" t="s">
        <v>109</v>
      </c>
      <c r="AP24" s="218" t="s">
        <v>109</v>
      </c>
      <c r="AQ24" s="218" t="s">
        <v>109</v>
      </c>
      <c r="AR24" s="218" t="s">
        <v>109</v>
      </c>
      <c r="AS24" s="218" t="s">
        <v>109</v>
      </c>
      <c r="AT24" s="218" t="s">
        <v>109</v>
      </c>
      <c r="AU24" s="218" t="s">
        <v>109</v>
      </c>
      <c r="AV24" s="219" t="s">
        <v>279</v>
      </c>
      <c r="AW24" s="219" t="s">
        <v>279</v>
      </c>
      <c r="AX24" s="218" t="s">
        <v>109</v>
      </c>
      <c r="AY24" s="218" t="s">
        <v>109</v>
      </c>
    </row>
    <row r="25" ht="108" hidden="1" customHeight="1">
      <c r="A25" s="63" t="s">
        <v>118</v>
      </c>
      <c r="B25" s="72" t="s">
        <v>119</v>
      </c>
      <c r="C25" s="82" t="s">
        <v>108</v>
      </c>
      <c r="D25" s="218" t="s">
        <v>109</v>
      </c>
      <c r="E25" s="218" t="s">
        <v>109</v>
      </c>
      <c r="F25" s="218" t="s">
        <v>109</v>
      </c>
      <c r="G25" s="218" t="s">
        <v>109</v>
      </c>
      <c r="H25" s="218" t="s">
        <v>109</v>
      </c>
      <c r="I25" s="218" t="s">
        <v>109</v>
      </c>
      <c r="J25" s="218" t="s">
        <v>109</v>
      </c>
      <c r="K25" s="218" t="s">
        <v>109</v>
      </c>
      <c r="L25" s="218" t="s">
        <v>109</v>
      </c>
      <c r="M25" s="218" t="s">
        <v>109</v>
      </c>
      <c r="N25" s="218" t="s">
        <v>109</v>
      </c>
      <c r="O25" s="218" t="s">
        <v>109</v>
      </c>
      <c r="P25" s="218" t="s">
        <v>109</v>
      </c>
      <c r="Q25" s="218" t="s">
        <v>109</v>
      </c>
      <c r="R25" s="218" t="s">
        <v>109</v>
      </c>
      <c r="S25" s="218" t="s">
        <v>109</v>
      </c>
      <c r="T25" s="218" t="s">
        <v>109</v>
      </c>
      <c r="U25" s="218" t="s">
        <v>109</v>
      </c>
      <c r="V25" s="218" t="s">
        <v>109</v>
      </c>
      <c r="W25" s="218" t="s">
        <v>109</v>
      </c>
      <c r="X25" s="134" t="s">
        <v>279</v>
      </c>
      <c r="Y25" s="134" t="s">
        <v>279</v>
      </c>
      <c r="Z25" s="218" t="s">
        <v>109</v>
      </c>
      <c r="AA25" s="218" t="s">
        <v>109</v>
      </c>
      <c r="AB25" s="218" t="s">
        <v>109</v>
      </c>
      <c r="AC25" s="218" t="s">
        <v>109</v>
      </c>
      <c r="AD25" s="218" t="s">
        <v>109</v>
      </c>
      <c r="AE25" s="218" t="s">
        <v>109</v>
      </c>
      <c r="AF25" s="218" t="s">
        <v>109</v>
      </c>
      <c r="AG25" s="218" t="s">
        <v>109</v>
      </c>
      <c r="AH25" s="218" t="s">
        <v>109</v>
      </c>
      <c r="AI25" s="218" t="s">
        <v>109</v>
      </c>
      <c r="AJ25" s="218" t="s">
        <v>109</v>
      </c>
      <c r="AK25" s="218" t="s">
        <v>109</v>
      </c>
      <c r="AL25" s="218" t="s">
        <v>109</v>
      </c>
      <c r="AM25" s="218" t="s">
        <v>109</v>
      </c>
      <c r="AN25" s="218" t="s">
        <v>109</v>
      </c>
      <c r="AO25" s="190" t="s">
        <v>109</v>
      </c>
      <c r="AP25" s="218" t="s">
        <v>109</v>
      </c>
      <c r="AQ25" s="218" t="s">
        <v>109</v>
      </c>
      <c r="AR25" s="218" t="s">
        <v>109</v>
      </c>
      <c r="AS25" s="218" t="s">
        <v>109</v>
      </c>
      <c r="AT25" s="218" t="s">
        <v>109</v>
      </c>
      <c r="AU25" s="218" t="s">
        <v>109</v>
      </c>
      <c r="AV25" s="219" t="s">
        <v>279</v>
      </c>
      <c r="AW25" s="219" t="s">
        <v>279</v>
      </c>
      <c r="AX25" s="218" t="s">
        <v>109</v>
      </c>
      <c r="AY25" s="218" t="s">
        <v>109</v>
      </c>
    </row>
    <row r="26" ht="31.5">
      <c r="A26" s="39" t="s">
        <v>120</v>
      </c>
      <c r="B26" s="40" t="s">
        <v>121</v>
      </c>
      <c r="C26" s="40" t="s">
        <v>108</v>
      </c>
      <c r="D26" s="220" t="s">
        <v>109</v>
      </c>
      <c r="E26" s="220" t="s">
        <v>109</v>
      </c>
      <c r="F26" s="220" t="s">
        <v>109</v>
      </c>
      <c r="G26" s="220" t="s">
        <v>109</v>
      </c>
      <c r="H26" s="220" t="s">
        <v>109</v>
      </c>
      <c r="I26" s="220" t="s">
        <v>109</v>
      </c>
      <c r="J26" s="220" t="s">
        <v>109</v>
      </c>
      <c r="K26" s="220" t="s">
        <v>109</v>
      </c>
      <c r="L26" s="220" t="s">
        <v>109</v>
      </c>
      <c r="M26" s="220" t="s">
        <v>109</v>
      </c>
      <c r="N26" s="220" t="s">
        <v>109</v>
      </c>
      <c r="O26" s="220" t="s">
        <v>109</v>
      </c>
      <c r="P26" s="220" t="s">
        <v>109</v>
      </c>
      <c r="Q26" s="220" t="s">
        <v>109</v>
      </c>
      <c r="R26" s="220" t="s">
        <v>109</v>
      </c>
      <c r="S26" s="220" t="s">
        <v>109</v>
      </c>
      <c r="T26" s="220" t="s">
        <v>109</v>
      </c>
      <c r="U26" s="220" t="s">
        <v>109</v>
      </c>
      <c r="V26" s="220" t="s">
        <v>109</v>
      </c>
      <c r="W26" s="220" t="s">
        <v>109</v>
      </c>
      <c r="X26" s="1038" t="s">
        <v>109</v>
      </c>
      <c r="Y26" s="1038" t="s">
        <v>109</v>
      </c>
      <c r="Z26" s="220" t="s">
        <v>109</v>
      </c>
      <c r="AA26" s="220" t="s">
        <v>109</v>
      </c>
      <c r="AB26" s="220" t="s">
        <v>109</v>
      </c>
      <c r="AC26" s="220" t="s">
        <v>109</v>
      </c>
      <c r="AD26" s="220" t="s">
        <v>109</v>
      </c>
      <c r="AE26" s="220" t="s">
        <v>109</v>
      </c>
      <c r="AF26" s="220" t="s">
        <v>109</v>
      </c>
      <c r="AG26" s="220" t="s">
        <v>109</v>
      </c>
      <c r="AH26" s="220" t="s">
        <v>109</v>
      </c>
      <c r="AI26" s="220" t="s">
        <v>109</v>
      </c>
      <c r="AJ26" s="220" t="s">
        <v>109</v>
      </c>
      <c r="AK26" s="220" t="s">
        <v>109</v>
      </c>
      <c r="AL26" s="220" t="s">
        <v>109</v>
      </c>
      <c r="AM26" s="220" t="s">
        <v>109</v>
      </c>
      <c r="AN26" s="220" t="s">
        <v>109</v>
      </c>
      <c r="AO26" s="193" t="s">
        <v>109</v>
      </c>
      <c r="AP26" s="220" t="s">
        <v>109</v>
      </c>
      <c r="AQ26" s="220" t="s">
        <v>109</v>
      </c>
      <c r="AR26" s="220" t="s">
        <v>109</v>
      </c>
      <c r="AS26" s="220" t="s">
        <v>109</v>
      </c>
      <c r="AT26" s="220" t="s">
        <v>109</v>
      </c>
      <c r="AU26" s="211">
        <f>AU84</f>
        <v>26.730929</v>
      </c>
      <c r="AV26" s="1039" t="s">
        <v>109</v>
      </c>
      <c r="AW26" s="1039" t="s">
        <v>109</v>
      </c>
      <c r="AX26" s="220" t="s">
        <v>109</v>
      </c>
      <c r="AY26" s="220" t="s">
        <v>109</v>
      </c>
      <c r="BB26" s="221"/>
    </row>
    <row r="27">
      <c r="A27" s="48" t="s">
        <v>122</v>
      </c>
      <c r="B27" s="49" t="s">
        <v>123</v>
      </c>
      <c r="C27" s="49" t="s">
        <v>108</v>
      </c>
      <c r="D27" s="222" t="s">
        <v>109</v>
      </c>
      <c r="E27" s="222" t="s">
        <v>109</v>
      </c>
      <c r="F27" s="222" t="s">
        <v>109</v>
      </c>
      <c r="G27" s="222" t="s">
        <v>109</v>
      </c>
      <c r="H27" s="222" t="s">
        <v>109</v>
      </c>
      <c r="I27" s="222" t="s">
        <v>109</v>
      </c>
      <c r="J27" s="222" t="s">
        <v>109</v>
      </c>
      <c r="K27" s="222" t="s">
        <v>109</v>
      </c>
      <c r="L27" s="222" t="s">
        <v>109</v>
      </c>
      <c r="M27" s="222" t="s">
        <v>109</v>
      </c>
      <c r="N27" s="222" t="s">
        <v>109</v>
      </c>
      <c r="O27" s="222" t="s">
        <v>109</v>
      </c>
      <c r="P27" s="222" t="s">
        <v>109</v>
      </c>
      <c r="Q27" s="222" t="s">
        <v>109</v>
      </c>
      <c r="R27" s="222" t="s">
        <v>109</v>
      </c>
      <c r="S27" s="222" t="s">
        <v>109</v>
      </c>
      <c r="T27" s="222" t="s">
        <v>109</v>
      </c>
      <c r="U27" s="212">
        <f>U48</f>
        <v>0.80000000000000004</v>
      </c>
      <c r="V27" s="222" t="s">
        <v>109</v>
      </c>
      <c r="W27" s="212">
        <f>W48</f>
        <v>2</v>
      </c>
      <c r="X27" s="212">
        <f>X48</f>
        <v>12</v>
      </c>
      <c r="Y27" s="212">
        <f>Y48</f>
        <v>7</v>
      </c>
      <c r="Z27" s="222" t="s">
        <v>109</v>
      </c>
      <c r="AA27" s="222" t="s">
        <v>109</v>
      </c>
      <c r="AB27" s="222" t="s">
        <v>109</v>
      </c>
      <c r="AC27" s="222" t="s">
        <v>109</v>
      </c>
      <c r="AD27" s="222" t="s">
        <v>109</v>
      </c>
      <c r="AE27" s="222" t="s">
        <v>109</v>
      </c>
      <c r="AF27" s="222" t="s">
        <v>109</v>
      </c>
      <c r="AG27" s="222" t="s">
        <v>109</v>
      </c>
      <c r="AH27" s="222" t="s">
        <v>109</v>
      </c>
      <c r="AI27" s="222" t="s">
        <v>109</v>
      </c>
      <c r="AJ27" s="222" t="s">
        <v>109</v>
      </c>
      <c r="AK27" s="222" t="s">
        <v>109</v>
      </c>
      <c r="AL27" s="222" t="s">
        <v>109</v>
      </c>
      <c r="AM27" s="222" t="s">
        <v>109</v>
      </c>
      <c r="AN27" s="222" t="str">
        <f>AN48</f>
        <v>н/д</v>
      </c>
      <c r="AO27" s="212">
        <f>AO48</f>
        <v>6.2030555999999999</v>
      </c>
      <c r="AP27" s="222" t="s">
        <v>109</v>
      </c>
      <c r="AQ27" s="222" t="s">
        <v>109</v>
      </c>
      <c r="AR27" s="222" t="s">
        <v>109</v>
      </c>
      <c r="AS27" s="222" t="s">
        <v>109</v>
      </c>
      <c r="AT27" s="222" t="s">
        <v>109</v>
      </c>
      <c r="AU27" s="212">
        <f>AU48</f>
        <v>26.730929</v>
      </c>
      <c r="AV27" s="212">
        <f>AV48</f>
        <v>8.2675678999999995</v>
      </c>
      <c r="AW27" s="212">
        <f>AW48</f>
        <v>17.776058079999999</v>
      </c>
      <c r="AX27" s="222" t="s">
        <v>109</v>
      </c>
      <c r="AY27" s="222" t="s">
        <v>109</v>
      </c>
    </row>
    <row r="28" ht="56.25" hidden="1" customHeight="1">
      <c r="A28" s="33" t="s">
        <v>124</v>
      </c>
      <c r="B28" s="34" t="s">
        <v>125</v>
      </c>
      <c r="C28" s="82" t="s">
        <v>108</v>
      </c>
      <c r="D28" s="218" t="s">
        <v>109</v>
      </c>
      <c r="E28" s="218" t="s">
        <v>109</v>
      </c>
      <c r="F28" s="218" t="s">
        <v>109</v>
      </c>
      <c r="G28" s="218" t="s">
        <v>109</v>
      </c>
      <c r="H28" s="218" t="s">
        <v>109</v>
      </c>
      <c r="I28" s="218" t="s">
        <v>109</v>
      </c>
      <c r="J28" s="218" t="s">
        <v>109</v>
      </c>
      <c r="K28" s="218" t="s">
        <v>109</v>
      </c>
      <c r="L28" s="218" t="s">
        <v>109</v>
      </c>
      <c r="M28" s="218" t="s">
        <v>109</v>
      </c>
      <c r="N28" s="218" t="s">
        <v>109</v>
      </c>
      <c r="O28" s="218" t="s">
        <v>109</v>
      </c>
      <c r="P28" s="218" t="s">
        <v>109</v>
      </c>
      <c r="Q28" s="218" t="s">
        <v>109</v>
      </c>
      <c r="R28" s="218" t="s">
        <v>109</v>
      </c>
      <c r="S28" s="218" t="s">
        <v>109</v>
      </c>
      <c r="T28" s="218" t="s">
        <v>109</v>
      </c>
      <c r="U28" s="218" t="s">
        <v>109</v>
      </c>
      <c r="V28" s="218" t="s">
        <v>109</v>
      </c>
      <c r="W28" s="218" t="s">
        <v>109</v>
      </c>
      <c r="X28" s="134" t="s">
        <v>279</v>
      </c>
      <c r="Y28" s="134" t="s">
        <v>279</v>
      </c>
      <c r="Z28" s="218" t="s">
        <v>109</v>
      </c>
      <c r="AA28" s="218" t="s">
        <v>109</v>
      </c>
      <c r="AB28" s="218" t="s">
        <v>109</v>
      </c>
      <c r="AC28" s="218" t="s">
        <v>109</v>
      </c>
      <c r="AD28" s="218" t="s">
        <v>109</v>
      </c>
      <c r="AE28" s="218" t="s">
        <v>109</v>
      </c>
      <c r="AF28" s="218" t="s">
        <v>109</v>
      </c>
      <c r="AG28" s="218" t="s">
        <v>109</v>
      </c>
      <c r="AH28" s="218" t="s">
        <v>109</v>
      </c>
      <c r="AI28" s="218" t="s">
        <v>109</v>
      </c>
      <c r="AJ28" s="218" t="s">
        <v>109</v>
      </c>
      <c r="AK28" s="218" t="s">
        <v>109</v>
      </c>
      <c r="AL28" s="218" t="s">
        <v>109</v>
      </c>
      <c r="AM28" s="218" t="s">
        <v>109</v>
      </c>
      <c r="AN28" s="218" t="s">
        <v>109</v>
      </c>
      <c r="AO28" s="210" t="s">
        <v>109</v>
      </c>
      <c r="AP28" s="218" t="s">
        <v>109</v>
      </c>
      <c r="AQ28" s="218" t="s">
        <v>109</v>
      </c>
      <c r="AR28" s="218" t="s">
        <v>109</v>
      </c>
      <c r="AS28" s="218" t="s">
        <v>109</v>
      </c>
      <c r="AT28" s="218" t="s">
        <v>109</v>
      </c>
      <c r="AU28" s="218" t="s">
        <v>109</v>
      </c>
      <c r="AV28" s="209" t="s">
        <v>279</v>
      </c>
      <c r="AW28" s="209" t="s">
        <v>279</v>
      </c>
      <c r="AX28" s="218" t="s">
        <v>109</v>
      </c>
      <c r="AY28" s="218" t="s">
        <v>109</v>
      </c>
    </row>
    <row r="29" ht="108.75" hidden="1" customHeight="1">
      <c r="A29" s="63" t="s">
        <v>126</v>
      </c>
      <c r="B29" s="72" t="s">
        <v>127</v>
      </c>
      <c r="C29" s="82" t="s">
        <v>108</v>
      </c>
      <c r="D29" s="218" t="s">
        <v>109</v>
      </c>
      <c r="E29" s="218" t="s">
        <v>109</v>
      </c>
      <c r="F29" s="218" t="s">
        <v>109</v>
      </c>
      <c r="G29" s="218" t="s">
        <v>109</v>
      </c>
      <c r="H29" s="218" t="s">
        <v>109</v>
      </c>
      <c r="I29" s="218" t="s">
        <v>109</v>
      </c>
      <c r="J29" s="218" t="s">
        <v>109</v>
      </c>
      <c r="K29" s="218" t="s">
        <v>109</v>
      </c>
      <c r="L29" s="218" t="s">
        <v>109</v>
      </c>
      <c r="M29" s="218" t="s">
        <v>109</v>
      </c>
      <c r="N29" s="218" t="s">
        <v>109</v>
      </c>
      <c r="O29" s="218" t="s">
        <v>109</v>
      </c>
      <c r="P29" s="218" t="s">
        <v>109</v>
      </c>
      <c r="Q29" s="218" t="s">
        <v>109</v>
      </c>
      <c r="R29" s="218" t="s">
        <v>109</v>
      </c>
      <c r="S29" s="218" t="s">
        <v>109</v>
      </c>
      <c r="T29" s="218" t="s">
        <v>109</v>
      </c>
      <c r="U29" s="218" t="s">
        <v>109</v>
      </c>
      <c r="V29" s="218" t="s">
        <v>109</v>
      </c>
      <c r="W29" s="218" t="s">
        <v>109</v>
      </c>
      <c r="X29" s="134" t="s">
        <v>279</v>
      </c>
      <c r="Y29" s="134" t="s">
        <v>279</v>
      </c>
      <c r="Z29" s="218" t="s">
        <v>109</v>
      </c>
      <c r="AA29" s="218" t="s">
        <v>109</v>
      </c>
      <c r="AB29" s="218" t="s">
        <v>109</v>
      </c>
      <c r="AC29" s="218" t="s">
        <v>109</v>
      </c>
      <c r="AD29" s="218" t="s">
        <v>109</v>
      </c>
      <c r="AE29" s="218" t="s">
        <v>109</v>
      </c>
      <c r="AF29" s="218" t="s">
        <v>109</v>
      </c>
      <c r="AG29" s="218" t="s">
        <v>109</v>
      </c>
      <c r="AH29" s="218" t="s">
        <v>109</v>
      </c>
      <c r="AI29" s="218" t="s">
        <v>109</v>
      </c>
      <c r="AJ29" s="218" t="s">
        <v>109</v>
      </c>
      <c r="AK29" s="218" t="s">
        <v>109</v>
      </c>
      <c r="AL29" s="218" t="s">
        <v>109</v>
      </c>
      <c r="AM29" s="218" t="s">
        <v>109</v>
      </c>
      <c r="AN29" s="218" t="s">
        <v>109</v>
      </c>
      <c r="AO29" s="210" t="s">
        <v>109</v>
      </c>
      <c r="AP29" s="218" t="s">
        <v>109</v>
      </c>
      <c r="AQ29" s="218" t="s">
        <v>109</v>
      </c>
      <c r="AR29" s="218" t="s">
        <v>109</v>
      </c>
      <c r="AS29" s="218" t="s">
        <v>109</v>
      </c>
      <c r="AT29" s="218" t="s">
        <v>109</v>
      </c>
      <c r="AU29" s="218" t="s">
        <v>109</v>
      </c>
      <c r="AV29" s="209" t="s">
        <v>279</v>
      </c>
      <c r="AW29" s="209" t="s">
        <v>279</v>
      </c>
      <c r="AX29" s="218" t="s">
        <v>109</v>
      </c>
      <c r="AY29" s="218" t="s">
        <v>109</v>
      </c>
    </row>
    <row r="30" ht="134.25" hidden="1" customHeight="1">
      <c r="A30" s="63" t="s">
        <v>128</v>
      </c>
      <c r="B30" s="72" t="s">
        <v>129</v>
      </c>
      <c r="C30" s="82" t="s">
        <v>108</v>
      </c>
      <c r="D30" s="218" t="s">
        <v>109</v>
      </c>
      <c r="E30" s="218" t="s">
        <v>109</v>
      </c>
      <c r="F30" s="218" t="s">
        <v>109</v>
      </c>
      <c r="G30" s="218" t="s">
        <v>109</v>
      </c>
      <c r="H30" s="218" t="s">
        <v>109</v>
      </c>
      <c r="I30" s="218" t="s">
        <v>109</v>
      </c>
      <c r="J30" s="218" t="s">
        <v>109</v>
      </c>
      <c r="K30" s="218" t="s">
        <v>109</v>
      </c>
      <c r="L30" s="218" t="s">
        <v>109</v>
      </c>
      <c r="M30" s="218" t="s">
        <v>109</v>
      </c>
      <c r="N30" s="218" t="s">
        <v>109</v>
      </c>
      <c r="O30" s="218" t="s">
        <v>109</v>
      </c>
      <c r="P30" s="218" t="s">
        <v>109</v>
      </c>
      <c r="Q30" s="218" t="s">
        <v>109</v>
      </c>
      <c r="R30" s="218" t="s">
        <v>109</v>
      </c>
      <c r="S30" s="218" t="s">
        <v>109</v>
      </c>
      <c r="T30" s="218" t="s">
        <v>109</v>
      </c>
      <c r="U30" s="218" t="s">
        <v>109</v>
      </c>
      <c r="V30" s="218" t="s">
        <v>109</v>
      </c>
      <c r="W30" s="218" t="s">
        <v>109</v>
      </c>
      <c r="X30" s="134" t="s">
        <v>279</v>
      </c>
      <c r="Y30" s="134" t="s">
        <v>279</v>
      </c>
      <c r="Z30" s="218" t="s">
        <v>109</v>
      </c>
      <c r="AA30" s="218" t="s">
        <v>109</v>
      </c>
      <c r="AB30" s="218" t="s">
        <v>109</v>
      </c>
      <c r="AC30" s="218" t="s">
        <v>109</v>
      </c>
      <c r="AD30" s="218" t="s">
        <v>109</v>
      </c>
      <c r="AE30" s="218" t="s">
        <v>109</v>
      </c>
      <c r="AF30" s="218" t="s">
        <v>109</v>
      </c>
      <c r="AG30" s="218" t="s">
        <v>109</v>
      </c>
      <c r="AH30" s="218" t="s">
        <v>109</v>
      </c>
      <c r="AI30" s="218" t="s">
        <v>109</v>
      </c>
      <c r="AJ30" s="218" t="s">
        <v>109</v>
      </c>
      <c r="AK30" s="218" t="s">
        <v>109</v>
      </c>
      <c r="AL30" s="218" t="s">
        <v>109</v>
      </c>
      <c r="AM30" s="218" t="s">
        <v>109</v>
      </c>
      <c r="AN30" s="218" t="s">
        <v>109</v>
      </c>
      <c r="AO30" s="210" t="s">
        <v>109</v>
      </c>
      <c r="AP30" s="218" t="s">
        <v>109</v>
      </c>
      <c r="AQ30" s="218" t="s">
        <v>109</v>
      </c>
      <c r="AR30" s="218" t="s">
        <v>109</v>
      </c>
      <c r="AS30" s="218" t="s">
        <v>109</v>
      </c>
      <c r="AT30" s="218" t="s">
        <v>109</v>
      </c>
      <c r="AU30" s="218" t="s">
        <v>109</v>
      </c>
      <c r="AV30" s="209" t="s">
        <v>279</v>
      </c>
      <c r="AW30" s="209" t="s">
        <v>279</v>
      </c>
      <c r="AX30" s="218" t="s">
        <v>109</v>
      </c>
      <c r="AY30" s="218" t="s">
        <v>109</v>
      </c>
    </row>
    <row r="31" ht="162.75" hidden="1" customHeight="1">
      <c r="A31" s="63" t="s">
        <v>130</v>
      </c>
      <c r="B31" s="72" t="s">
        <v>131</v>
      </c>
      <c r="C31" s="82" t="s">
        <v>108</v>
      </c>
      <c r="D31" s="218" t="s">
        <v>109</v>
      </c>
      <c r="E31" s="218" t="s">
        <v>109</v>
      </c>
      <c r="F31" s="218" t="s">
        <v>109</v>
      </c>
      <c r="G31" s="218" t="s">
        <v>109</v>
      </c>
      <c r="H31" s="218" t="s">
        <v>109</v>
      </c>
      <c r="I31" s="218" t="s">
        <v>109</v>
      </c>
      <c r="J31" s="218" t="s">
        <v>109</v>
      </c>
      <c r="K31" s="218" t="s">
        <v>109</v>
      </c>
      <c r="L31" s="218" t="s">
        <v>109</v>
      </c>
      <c r="M31" s="218" t="s">
        <v>109</v>
      </c>
      <c r="N31" s="218" t="s">
        <v>109</v>
      </c>
      <c r="O31" s="218" t="s">
        <v>109</v>
      </c>
      <c r="P31" s="218" t="s">
        <v>109</v>
      </c>
      <c r="Q31" s="218" t="s">
        <v>109</v>
      </c>
      <c r="R31" s="218" t="s">
        <v>109</v>
      </c>
      <c r="S31" s="218" t="s">
        <v>109</v>
      </c>
      <c r="T31" s="218" t="s">
        <v>109</v>
      </c>
      <c r="U31" s="218" t="s">
        <v>109</v>
      </c>
      <c r="V31" s="218" t="s">
        <v>109</v>
      </c>
      <c r="W31" s="218" t="s">
        <v>109</v>
      </c>
      <c r="X31" s="134" t="s">
        <v>279</v>
      </c>
      <c r="Y31" s="134" t="s">
        <v>279</v>
      </c>
      <c r="Z31" s="218" t="s">
        <v>109</v>
      </c>
      <c r="AA31" s="218" t="s">
        <v>109</v>
      </c>
      <c r="AB31" s="218" t="s">
        <v>109</v>
      </c>
      <c r="AC31" s="218" t="s">
        <v>109</v>
      </c>
      <c r="AD31" s="218" t="s">
        <v>109</v>
      </c>
      <c r="AE31" s="218" t="s">
        <v>109</v>
      </c>
      <c r="AF31" s="218" t="s">
        <v>109</v>
      </c>
      <c r="AG31" s="218" t="s">
        <v>109</v>
      </c>
      <c r="AH31" s="218" t="s">
        <v>109</v>
      </c>
      <c r="AI31" s="218" t="s">
        <v>109</v>
      </c>
      <c r="AJ31" s="218" t="s">
        <v>109</v>
      </c>
      <c r="AK31" s="218" t="s">
        <v>109</v>
      </c>
      <c r="AL31" s="218" t="s">
        <v>109</v>
      </c>
      <c r="AM31" s="218" t="s">
        <v>109</v>
      </c>
      <c r="AN31" s="218" t="s">
        <v>109</v>
      </c>
      <c r="AO31" s="210" t="s">
        <v>109</v>
      </c>
      <c r="AP31" s="218" t="s">
        <v>109</v>
      </c>
      <c r="AQ31" s="218" t="s">
        <v>109</v>
      </c>
      <c r="AR31" s="218" t="s">
        <v>109</v>
      </c>
      <c r="AS31" s="218" t="s">
        <v>109</v>
      </c>
      <c r="AT31" s="218" t="s">
        <v>109</v>
      </c>
      <c r="AU31" s="218" t="s">
        <v>109</v>
      </c>
      <c r="AV31" s="209" t="s">
        <v>279</v>
      </c>
      <c r="AW31" s="209" t="s">
        <v>279</v>
      </c>
      <c r="AX31" s="218" t="s">
        <v>109</v>
      </c>
      <c r="AY31" s="218" t="s">
        <v>109</v>
      </c>
    </row>
    <row r="32" ht="120.75" hidden="1" customHeight="1">
      <c r="A32" s="63" t="s">
        <v>132</v>
      </c>
      <c r="B32" s="72" t="s">
        <v>133</v>
      </c>
      <c r="C32" s="82" t="s">
        <v>108</v>
      </c>
      <c r="D32" s="218" t="s">
        <v>109</v>
      </c>
      <c r="E32" s="218" t="s">
        <v>109</v>
      </c>
      <c r="F32" s="218" t="s">
        <v>109</v>
      </c>
      <c r="G32" s="218" t="s">
        <v>109</v>
      </c>
      <c r="H32" s="218" t="s">
        <v>109</v>
      </c>
      <c r="I32" s="218" t="s">
        <v>109</v>
      </c>
      <c r="J32" s="218" t="s">
        <v>109</v>
      </c>
      <c r="K32" s="218" t="s">
        <v>109</v>
      </c>
      <c r="L32" s="218" t="s">
        <v>109</v>
      </c>
      <c r="M32" s="218" t="s">
        <v>109</v>
      </c>
      <c r="N32" s="218" t="s">
        <v>109</v>
      </c>
      <c r="O32" s="218" t="s">
        <v>109</v>
      </c>
      <c r="P32" s="218" t="s">
        <v>109</v>
      </c>
      <c r="Q32" s="218" t="s">
        <v>109</v>
      </c>
      <c r="R32" s="218" t="s">
        <v>109</v>
      </c>
      <c r="S32" s="218" t="s">
        <v>109</v>
      </c>
      <c r="T32" s="218" t="s">
        <v>109</v>
      </c>
      <c r="U32" s="218" t="s">
        <v>109</v>
      </c>
      <c r="V32" s="218" t="s">
        <v>109</v>
      </c>
      <c r="W32" s="218" t="s">
        <v>109</v>
      </c>
      <c r="X32" s="134" t="s">
        <v>279</v>
      </c>
      <c r="Y32" s="134" t="s">
        <v>279</v>
      </c>
      <c r="Z32" s="218" t="s">
        <v>109</v>
      </c>
      <c r="AA32" s="218" t="s">
        <v>109</v>
      </c>
      <c r="AB32" s="218" t="s">
        <v>109</v>
      </c>
      <c r="AC32" s="218" t="s">
        <v>109</v>
      </c>
      <c r="AD32" s="218" t="s">
        <v>109</v>
      </c>
      <c r="AE32" s="218" t="s">
        <v>109</v>
      </c>
      <c r="AF32" s="218" t="s">
        <v>109</v>
      </c>
      <c r="AG32" s="218" t="s">
        <v>109</v>
      </c>
      <c r="AH32" s="218" t="s">
        <v>109</v>
      </c>
      <c r="AI32" s="218" t="s">
        <v>109</v>
      </c>
      <c r="AJ32" s="218" t="s">
        <v>109</v>
      </c>
      <c r="AK32" s="218" t="s">
        <v>109</v>
      </c>
      <c r="AL32" s="218" t="s">
        <v>109</v>
      </c>
      <c r="AM32" s="218" t="s">
        <v>109</v>
      </c>
      <c r="AN32" s="218" t="s">
        <v>109</v>
      </c>
      <c r="AO32" s="210" t="s">
        <v>109</v>
      </c>
      <c r="AP32" s="218" t="s">
        <v>109</v>
      </c>
      <c r="AQ32" s="218" t="s">
        <v>109</v>
      </c>
      <c r="AR32" s="218" t="s">
        <v>109</v>
      </c>
      <c r="AS32" s="218" t="s">
        <v>109</v>
      </c>
      <c r="AT32" s="218" t="s">
        <v>109</v>
      </c>
      <c r="AU32" s="218" t="s">
        <v>109</v>
      </c>
      <c r="AV32" s="209" t="s">
        <v>279</v>
      </c>
      <c r="AW32" s="209" t="s">
        <v>279</v>
      </c>
      <c r="AX32" s="218" t="s">
        <v>109</v>
      </c>
      <c r="AY32" s="218" t="s">
        <v>109</v>
      </c>
    </row>
    <row r="33" ht="84.75" hidden="1" customHeight="1">
      <c r="A33" s="63" t="s">
        <v>134</v>
      </c>
      <c r="B33" s="72" t="s">
        <v>135</v>
      </c>
      <c r="C33" s="82" t="s">
        <v>108</v>
      </c>
      <c r="D33" s="218" t="s">
        <v>109</v>
      </c>
      <c r="E33" s="218" t="s">
        <v>109</v>
      </c>
      <c r="F33" s="218" t="s">
        <v>109</v>
      </c>
      <c r="G33" s="218" t="s">
        <v>109</v>
      </c>
      <c r="H33" s="218" t="s">
        <v>109</v>
      </c>
      <c r="I33" s="218" t="s">
        <v>109</v>
      </c>
      <c r="J33" s="218" t="s">
        <v>109</v>
      </c>
      <c r="K33" s="218" t="s">
        <v>109</v>
      </c>
      <c r="L33" s="218" t="s">
        <v>109</v>
      </c>
      <c r="M33" s="218" t="s">
        <v>109</v>
      </c>
      <c r="N33" s="218" t="s">
        <v>109</v>
      </c>
      <c r="O33" s="218" t="s">
        <v>109</v>
      </c>
      <c r="P33" s="218" t="s">
        <v>109</v>
      </c>
      <c r="Q33" s="218" t="s">
        <v>109</v>
      </c>
      <c r="R33" s="218" t="s">
        <v>109</v>
      </c>
      <c r="S33" s="218" t="s">
        <v>109</v>
      </c>
      <c r="T33" s="218" t="s">
        <v>109</v>
      </c>
      <c r="U33" s="218" t="s">
        <v>109</v>
      </c>
      <c r="V33" s="218" t="s">
        <v>109</v>
      </c>
      <c r="W33" s="218" t="s">
        <v>109</v>
      </c>
      <c r="X33" s="134" t="s">
        <v>279</v>
      </c>
      <c r="Y33" s="134" t="s">
        <v>279</v>
      </c>
      <c r="Z33" s="218" t="s">
        <v>109</v>
      </c>
      <c r="AA33" s="218" t="s">
        <v>109</v>
      </c>
      <c r="AB33" s="218" t="s">
        <v>109</v>
      </c>
      <c r="AC33" s="218" t="s">
        <v>109</v>
      </c>
      <c r="AD33" s="218" t="s">
        <v>109</v>
      </c>
      <c r="AE33" s="218" t="s">
        <v>109</v>
      </c>
      <c r="AF33" s="218" t="s">
        <v>109</v>
      </c>
      <c r="AG33" s="218" t="s">
        <v>109</v>
      </c>
      <c r="AH33" s="218" t="s">
        <v>109</v>
      </c>
      <c r="AI33" s="218" t="s">
        <v>109</v>
      </c>
      <c r="AJ33" s="218" t="s">
        <v>109</v>
      </c>
      <c r="AK33" s="218" t="s">
        <v>109</v>
      </c>
      <c r="AL33" s="218" t="s">
        <v>109</v>
      </c>
      <c r="AM33" s="218" t="s">
        <v>109</v>
      </c>
      <c r="AN33" s="218" t="s">
        <v>109</v>
      </c>
      <c r="AO33" s="210" t="s">
        <v>109</v>
      </c>
      <c r="AP33" s="218" t="s">
        <v>109</v>
      </c>
      <c r="AQ33" s="218" t="s">
        <v>109</v>
      </c>
      <c r="AR33" s="218" t="s">
        <v>109</v>
      </c>
      <c r="AS33" s="218" t="s">
        <v>109</v>
      </c>
      <c r="AT33" s="218" t="s">
        <v>109</v>
      </c>
      <c r="AU33" s="218" t="s">
        <v>109</v>
      </c>
      <c r="AV33" s="209" t="s">
        <v>279</v>
      </c>
      <c r="AW33" s="209" t="s">
        <v>279</v>
      </c>
      <c r="AX33" s="218" t="s">
        <v>109</v>
      </c>
      <c r="AY33" s="218" t="s">
        <v>109</v>
      </c>
    </row>
    <row r="34" ht="141.75" hidden="1" customHeight="1">
      <c r="A34" s="63" t="s">
        <v>136</v>
      </c>
      <c r="B34" s="72" t="s">
        <v>137</v>
      </c>
      <c r="C34" s="82" t="s">
        <v>108</v>
      </c>
      <c r="D34" s="218" t="s">
        <v>109</v>
      </c>
      <c r="E34" s="218" t="s">
        <v>109</v>
      </c>
      <c r="F34" s="218" t="s">
        <v>109</v>
      </c>
      <c r="G34" s="218" t="s">
        <v>109</v>
      </c>
      <c r="H34" s="218" t="s">
        <v>109</v>
      </c>
      <c r="I34" s="218" t="s">
        <v>109</v>
      </c>
      <c r="J34" s="218" t="s">
        <v>109</v>
      </c>
      <c r="K34" s="218" t="s">
        <v>109</v>
      </c>
      <c r="L34" s="218" t="s">
        <v>109</v>
      </c>
      <c r="M34" s="218" t="s">
        <v>109</v>
      </c>
      <c r="N34" s="218" t="s">
        <v>109</v>
      </c>
      <c r="O34" s="218" t="s">
        <v>109</v>
      </c>
      <c r="P34" s="218" t="s">
        <v>109</v>
      </c>
      <c r="Q34" s="218" t="s">
        <v>109</v>
      </c>
      <c r="R34" s="218" t="s">
        <v>109</v>
      </c>
      <c r="S34" s="218" t="s">
        <v>109</v>
      </c>
      <c r="T34" s="218" t="s">
        <v>109</v>
      </c>
      <c r="U34" s="218" t="s">
        <v>109</v>
      </c>
      <c r="V34" s="218" t="s">
        <v>109</v>
      </c>
      <c r="W34" s="218" t="s">
        <v>109</v>
      </c>
      <c r="X34" s="134" t="s">
        <v>279</v>
      </c>
      <c r="Y34" s="134" t="s">
        <v>279</v>
      </c>
      <c r="Z34" s="218" t="s">
        <v>109</v>
      </c>
      <c r="AA34" s="218" t="s">
        <v>109</v>
      </c>
      <c r="AB34" s="218" t="s">
        <v>109</v>
      </c>
      <c r="AC34" s="218" t="s">
        <v>109</v>
      </c>
      <c r="AD34" s="218" t="s">
        <v>109</v>
      </c>
      <c r="AE34" s="218" t="s">
        <v>109</v>
      </c>
      <c r="AF34" s="218" t="s">
        <v>109</v>
      </c>
      <c r="AG34" s="218" t="s">
        <v>109</v>
      </c>
      <c r="AH34" s="218" t="s">
        <v>109</v>
      </c>
      <c r="AI34" s="218" t="s">
        <v>109</v>
      </c>
      <c r="AJ34" s="218" t="s">
        <v>109</v>
      </c>
      <c r="AK34" s="218" t="s">
        <v>109</v>
      </c>
      <c r="AL34" s="218" t="s">
        <v>109</v>
      </c>
      <c r="AM34" s="218" t="s">
        <v>109</v>
      </c>
      <c r="AN34" s="218" t="s">
        <v>109</v>
      </c>
      <c r="AO34" s="210" t="s">
        <v>109</v>
      </c>
      <c r="AP34" s="218" t="s">
        <v>109</v>
      </c>
      <c r="AQ34" s="218" t="s">
        <v>109</v>
      </c>
      <c r="AR34" s="218" t="s">
        <v>109</v>
      </c>
      <c r="AS34" s="218" t="s">
        <v>109</v>
      </c>
      <c r="AT34" s="218" t="s">
        <v>109</v>
      </c>
      <c r="AU34" s="218" t="s">
        <v>109</v>
      </c>
      <c r="AV34" s="209" t="s">
        <v>279</v>
      </c>
      <c r="AW34" s="209" t="s">
        <v>279</v>
      </c>
      <c r="AX34" s="218" t="s">
        <v>109</v>
      </c>
      <c r="AY34" s="218" t="s">
        <v>109</v>
      </c>
    </row>
    <row r="35" ht="136.5" hidden="1" customHeight="1">
      <c r="A35" s="79" t="s">
        <v>138</v>
      </c>
      <c r="B35" s="82" t="s">
        <v>139</v>
      </c>
      <c r="C35" s="82" t="s">
        <v>108</v>
      </c>
      <c r="D35" s="218" t="s">
        <v>109</v>
      </c>
      <c r="E35" s="218" t="s">
        <v>109</v>
      </c>
      <c r="F35" s="218" t="s">
        <v>109</v>
      </c>
      <c r="G35" s="218" t="s">
        <v>109</v>
      </c>
      <c r="H35" s="218" t="s">
        <v>109</v>
      </c>
      <c r="I35" s="218" t="s">
        <v>109</v>
      </c>
      <c r="J35" s="218" t="s">
        <v>109</v>
      </c>
      <c r="K35" s="218" t="s">
        <v>109</v>
      </c>
      <c r="L35" s="218" t="s">
        <v>109</v>
      </c>
      <c r="M35" s="218" t="s">
        <v>109</v>
      </c>
      <c r="N35" s="218" t="s">
        <v>109</v>
      </c>
      <c r="O35" s="218" t="s">
        <v>109</v>
      </c>
      <c r="P35" s="218" t="s">
        <v>109</v>
      </c>
      <c r="Q35" s="218" t="s">
        <v>109</v>
      </c>
      <c r="R35" s="218" t="s">
        <v>109</v>
      </c>
      <c r="S35" s="218" t="s">
        <v>109</v>
      </c>
      <c r="T35" s="218" t="s">
        <v>109</v>
      </c>
      <c r="U35" s="218" t="s">
        <v>109</v>
      </c>
      <c r="V35" s="218" t="s">
        <v>109</v>
      </c>
      <c r="W35" s="218" t="s">
        <v>109</v>
      </c>
      <c r="X35" s="134" t="s">
        <v>279</v>
      </c>
      <c r="Y35" s="134" t="s">
        <v>279</v>
      </c>
      <c r="Z35" s="218" t="s">
        <v>109</v>
      </c>
      <c r="AA35" s="218" t="s">
        <v>109</v>
      </c>
      <c r="AB35" s="218" t="s">
        <v>109</v>
      </c>
      <c r="AC35" s="218" t="s">
        <v>109</v>
      </c>
      <c r="AD35" s="218" t="s">
        <v>109</v>
      </c>
      <c r="AE35" s="218" t="s">
        <v>109</v>
      </c>
      <c r="AF35" s="218" t="s">
        <v>109</v>
      </c>
      <c r="AG35" s="218" t="s">
        <v>109</v>
      </c>
      <c r="AH35" s="218" t="s">
        <v>109</v>
      </c>
      <c r="AI35" s="218" t="s">
        <v>109</v>
      </c>
      <c r="AJ35" s="218" t="s">
        <v>109</v>
      </c>
      <c r="AK35" s="218" t="s">
        <v>109</v>
      </c>
      <c r="AL35" s="218" t="s">
        <v>109</v>
      </c>
      <c r="AM35" s="218" t="s">
        <v>109</v>
      </c>
      <c r="AN35" s="218" t="s">
        <v>109</v>
      </c>
      <c r="AO35" s="210" t="s">
        <v>109</v>
      </c>
      <c r="AP35" s="218" t="s">
        <v>109</v>
      </c>
      <c r="AQ35" s="218" t="s">
        <v>109</v>
      </c>
      <c r="AR35" s="218" t="s">
        <v>109</v>
      </c>
      <c r="AS35" s="218" t="s">
        <v>109</v>
      </c>
      <c r="AT35" s="218" t="s">
        <v>109</v>
      </c>
      <c r="AU35" s="218" t="s">
        <v>109</v>
      </c>
      <c r="AV35" s="209" t="s">
        <v>279</v>
      </c>
      <c r="AW35" s="209" t="s">
        <v>279</v>
      </c>
      <c r="AX35" s="218" t="s">
        <v>109</v>
      </c>
      <c r="AY35" s="218" t="s">
        <v>109</v>
      </c>
    </row>
    <row r="36" ht="105" hidden="1" customHeight="1">
      <c r="A36" s="79" t="s">
        <v>140</v>
      </c>
      <c r="B36" s="82" t="s">
        <v>141</v>
      </c>
      <c r="C36" s="82" t="s">
        <v>108</v>
      </c>
      <c r="D36" s="218" t="s">
        <v>109</v>
      </c>
      <c r="E36" s="218" t="s">
        <v>109</v>
      </c>
      <c r="F36" s="218" t="s">
        <v>109</v>
      </c>
      <c r="G36" s="218" t="s">
        <v>109</v>
      </c>
      <c r="H36" s="218" t="s">
        <v>109</v>
      </c>
      <c r="I36" s="218" t="s">
        <v>109</v>
      </c>
      <c r="J36" s="218" t="s">
        <v>109</v>
      </c>
      <c r="K36" s="218" t="s">
        <v>109</v>
      </c>
      <c r="L36" s="218" t="s">
        <v>109</v>
      </c>
      <c r="M36" s="218" t="s">
        <v>109</v>
      </c>
      <c r="N36" s="218" t="s">
        <v>109</v>
      </c>
      <c r="O36" s="218" t="s">
        <v>109</v>
      </c>
      <c r="P36" s="218" t="s">
        <v>109</v>
      </c>
      <c r="Q36" s="218" t="s">
        <v>109</v>
      </c>
      <c r="R36" s="218" t="s">
        <v>109</v>
      </c>
      <c r="S36" s="218" t="s">
        <v>109</v>
      </c>
      <c r="T36" s="218" t="s">
        <v>109</v>
      </c>
      <c r="U36" s="218" t="s">
        <v>109</v>
      </c>
      <c r="V36" s="218" t="s">
        <v>109</v>
      </c>
      <c r="W36" s="218" t="s">
        <v>109</v>
      </c>
      <c r="X36" s="134" t="s">
        <v>279</v>
      </c>
      <c r="Y36" s="134" t="s">
        <v>279</v>
      </c>
      <c r="Z36" s="218" t="s">
        <v>109</v>
      </c>
      <c r="AA36" s="218" t="s">
        <v>109</v>
      </c>
      <c r="AB36" s="218" t="s">
        <v>109</v>
      </c>
      <c r="AC36" s="218" t="s">
        <v>109</v>
      </c>
      <c r="AD36" s="218" t="s">
        <v>109</v>
      </c>
      <c r="AE36" s="218" t="s">
        <v>109</v>
      </c>
      <c r="AF36" s="218" t="s">
        <v>109</v>
      </c>
      <c r="AG36" s="218" t="s">
        <v>109</v>
      </c>
      <c r="AH36" s="218" t="s">
        <v>109</v>
      </c>
      <c r="AI36" s="218" t="s">
        <v>109</v>
      </c>
      <c r="AJ36" s="218" t="s">
        <v>109</v>
      </c>
      <c r="AK36" s="218" t="s">
        <v>109</v>
      </c>
      <c r="AL36" s="218" t="s">
        <v>109</v>
      </c>
      <c r="AM36" s="218" t="s">
        <v>109</v>
      </c>
      <c r="AN36" s="218" t="s">
        <v>109</v>
      </c>
      <c r="AO36" s="210" t="s">
        <v>109</v>
      </c>
      <c r="AP36" s="218" t="s">
        <v>109</v>
      </c>
      <c r="AQ36" s="218" t="s">
        <v>109</v>
      </c>
      <c r="AR36" s="218" t="s">
        <v>109</v>
      </c>
      <c r="AS36" s="218" t="s">
        <v>109</v>
      </c>
      <c r="AT36" s="218" t="s">
        <v>109</v>
      </c>
      <c r="AU36" s="218" t="s">
        <v>109</v>
      </c>
      <c r="AV36" s="209" t="s">
        <v>279</v>
      </c>
      <c r="AW36" s="209" t="s">
        <v>279</v>
      </c>
      <c r="AX36" s="218" t="s">
        <v>109</v>
      </c>
      <c r="AY36" s="218" t="s">
        <v>109</v>
      </c>
    </row>
    <row r="37" ht="47.25" hidden="1">
      <c r="A37" s="79" t="s">
        <v>142</v>
      </c>
      <c r="B37" s="82" t="s">
        <v>143</v>
      </c>
      <c r="C37" s="82" t="s">
        <v>108</v>
      </c>
      <c r="D37" s="218" t="s">
        <v>109</v>
      </c>
      <c r="E37" s="218" t="s">
        <v>109</v>
      </c>
      <c r="F37" s="218" t="s">
        <v>109</v>
      </c>
      <c r="G37" s="218" t="s">
        <v>109</v>
      </c>
      <c r="H37" s="218" t="s">
        <v>109</v>
      </c>
      <c r="I37" s="218" t="s">
        <v>109</v>
      </c>
      <c r="J37" s="218" t="s">
        <v>109</v>
      </c>
      <c r="K37" s="218" t="s">
        <v>109</v>
      </c>
      <c r="L37" s="218" t="s">
        <v>109</v>
      </c>
      <c r="M37" s="218" t="s">
        <v>109</v>
      </c>
      <c r="N37" s="218" t="s">
        <v>109</v>
      </c>
      <c r="O37" s="218" t="s">
        <v>109</v>
      </c>
      <c r="P37" s="218" t="s">
        <v>109</v>
      </c>
      <c r="Q37" s="218" t="s">
        <v>109</v>
      </c>
      <c r="R37" s="218" t="s">
        <v>109</v>
      </c>
      <c r="S37" s="218" t="s">
        <v>109</v>
      </c>
      <c r="T37" s="218" t="s">
        <v>109</v>
      </c>
      <c r="U37" s="218" t="s">
        <v>109</v>
      </c>
      <c r="V37" s="218" t="s">
        <v>109</v>
      </c>
      <c r="W37" s="218" t="s">
        <v>109</v>
      </c>
      <c r="X37" s="134" t="s">
        <v>279</v>
      </c>
      <c r="Y37" s="134" t="s">
        <v>279</v>
      </c>
      <c r="Z37" s="218" t="s">
        <v>109</v>
      </c>
      <c r="AA37" s="218" t="s">
        <v>109</v>
      </c>
      <c r="AB37" s="218" t="s">
        <v>109</v>
      </c>
      <c r="AC37" s="218" t="s">
        <v>109</v>
      </c>
      <c r="AD37" s="218" t="s">
        <v>109</v>
      </c>
      <c r="AE37" s="218" t="s">
        <v>109</v>
      </c>
      <c r="AF37" s="218" t="s">
        <v>109</v>
      </c>
      <c r="AG37" s="218" t="s">
        <v>109</v>
      </c>
      <c r="AH37" s="218" t="s">
        <v>109</v>
      </c>
      <c r="AI37" s="218" t="s">
        <v>109</v>
      </c>
      <c r="AJ37" s="218" t="s">
        <v>109</v>
      </c>
      <c r="AK37" s="218" t="s">
        <v>109</v>
      </c>
      <c r="AL37" s="218" t="s">
        <v>109</v>
      </c>
      <c r="AM37" s="218" t="s">
        <v>109</v>
      </c>
      <c r="AN37" s="218" t="s">
        <v>109</v>
      </c>
      <c r="AO37" s="210" t="s">
        <v>109</v>
      </c>
      <c r="AP37" s="218" t="s">
        <v>109</v>
      </c>
      <c r="AQ37" s="218" t="s">
        <v>109</v>
      </c>
      <c r="AR37" s="218" t="s">
        <v>109</v>
      </c>
      <c r="AS37" s="218" t="s">
        <v>109</v>
      </c>
      <c r="AT37" s="218" t="s">
        <v>109</v>
      </c>
      <c r="AU37" s="218" t="s">
        <v>109</v>
      </c>
      <c r="AV37" s="209" t="s">
        <v>279</v>
      </c>
      <c r="AW37" s="209" t="s">
        <v>279</v>
      </c>
      <c r="AX37" s="218" t="s">
        <v>109</v>
      </c>
      <c r="AY37" s="218" t="s">
        <v>109</v>
      </c>
    </row>
    <row r="38" ht="243" hidden="1" customHeight="1">
      <c r="A38" s="79" t="s">
        <v>142</v>
      </c>
      <c r="B38" s="82" t="s">
        <v>144</v>
      </c>
      <c r="C38" s="82" t="s">
        <v>108</v>
      </c>
      <c r="D38" s="218" t="s">
        <v>109</v>
      </c>
      <c r="E38" s="218" t="s">
        <v>109</v>
      </c>
      <c r="F38" s="218" t="s">
        <v>109</v>
      </c>
      <c r="G38" s="218" t="s">
        <v>109</v>
      </c>
      <c r="H38" s="218" t="s">
        <v>109</v>
      </c>
      <c r="I38" s="218" t="s">
        <v>109</v>
      </c>
      <c r="J38" s="218" t="s">
        <v>109</v>
      </c>
      <c r="K38" s="218" t="s">
        <v>109</v>
      </c>
      <c r="L38" s="218" t="s">
        <v>109</v>
      </c>
      <c r="M38" s="218" t="s">
        <v>109</v>
      </c>
      <c r="N38" s="218" t="s">
        <v>109</v>
      </c>
      <c r="O38" s="218" t="s">
        <v>109</v>
      </c>
      <c r="P38" s="218" t="s">
        <v>109</v>
      </c>
      <c r="Q38" s="218" t="s">
        <v>109</v>
      </c>
      <c r="R38" s="218" t="s">
        <v>109</v>
      </c>
      <c r="S38" s="218" t="s">
        <v>109</v>
      </c>
      <c r="T38" s="218" t="s">
        <v>109</v>
      </c>
      <c r="U38" s="218" t="s">
        <v>109</v>
      </c>
      <c r="V38" s="218" t="s">
        <v>109</v>
      </c>
      <c r="W38" s="218" t="s">
        <v>109</v>
      </c>
      <c r="X38" s="134" t="s">
        <v>279</v>
      </c>
      <c r="Y38" s="134" t="s">
        <v>279</v>
      </c>
      <c r="Z38" s="218" t="s">
        <v>109</v>
      </c>
      <c r="AA38" s="218" t="s">
        <v>109</v>
      </c>
      <c r="AB38" s="218" t="s">
        <v>109</v>
      </c>
      <c r="AC38" s="218" t="s">
        <v>109</v>
      </c>
      <c r="AD38" s="218" t="s">
        <v>109</v>
      </c>
      <c r="AE38" s="218" t="s">
        <v>109</v>
      </c>
      <c r="AF38" s="218" t="s">
        <v>109</v>
      </c>
      <c r="AG38" s="218" t="s">
        <v>109</v>
      </c>
      <c r="AH38" s="218" t="s">
        <v>109</v>
      </c>
      <c r="AI38" s="218" t="s">
        <v>109</v>
      </c>
      <c r="AJ38" s="218" t="s">
        <v>109</v>
      </c>
      <c r="AK38" s="218" t="s">
        <v>109</v>
      </c>
      <c r="AL38" s="218" t="s">
        <v>109</v>
      </c>
      <c r="AM38" s="218" t="s">
        <v>109</v>
      </c>
      <c r="AN38" s="218" t="s">
        <v>109</v>
      </c>
      <c r="AO38" s="210" t="s">
        <v>109</v>
      </c>
      <c r="AP38" s="218" t="s">
        <v>109</v>
      </c>
      <c r="AQ38" s="218" t="s">
        <v>109</v>
      </c>
      <c r="AR38" s="218" t="s">
        <v>109</v>
      </c>
      <c r="AS38" s="218" t="s">
        <v>109</v>
      </c>
      <c r="AT38" s="218" t="s">
        <v>109</v>
      </c>
      <c r="AU38" s="218" t="s">
        <v>109</v>
      </c>
      <c r="AV38" s="209" t="s">
        <v>279</v>
      </c>
      <c r="AW38" s="209" t="s">
        <v>279</v>
      </c>
      <c r="AX38" s="218" t="s">
        <v>109</v>
      </c>
      <c r="AY38" s="218" t="s">
        <v>109</v>
      </c>
    </row>
    <row r="39" ht="218.25" hidden="1" customHeight="1">
      <c r="A39" s="79" t="s">
        <v>142</v>
      </c>
      <c r="B39" s="82" t="s">
        <v>145</v>
      </c>
      <c r="C39" s="82" t="s">
        <v>108</v>
      </c>
      <c r="D39" s="218" t="s">
        <v>109</v>
      </c>
      <c r="E39" s="218" t="s">
        <v>109</v>
      </c>
      <c r="F39" s="218" t="s">
        <v>109</v>
      </c>
      <c r="G39" s="218" t="s">
        <v>109</v>
      </c>
      <c r="H39" s="218" t="s">
        <v>109</v>
      </c>
      <c r="I39" s="218" t="s">
        <v>109</v>
      </c>
      <c r="J39" s="218" t="s">
        <v>109</v>
      </c>
      <c r="K39" s="218" t="s">
        <v>109</v>
      </c>
      <c r="L39" s="218" t="s">
        <v>109</v>
      </c>
      <c r="M39" s="218" t="s">
        <v>109</v>
      </c>
      <c r="N39" s="218" t="s">
        <v>109</v>
      </c>
      <c r="O39" s="218" t="s">
        <v>109</v>
      </c>
      <c r="P39" s="218" t="s">
        <v>109</v>
      </c>
      <c r="Q39" s="218" t="s">
        <v>109</v>
      </c>
      <c r="R39" s="218" t="s">
        <v>109</v>
      </c>
      <c r="S39" s="218" t="s">
        <v>109</v>
      </c>
      <c r="T39" s="218" t="s">
        <v>109</v>
      </c>
      <c r="U39" s="218" t="s">
        <v>109</v>
      </c>
      <c r="V39" s="218" t="s">
        <v>109</v>
      </c>
      <c r="W39" s="218" t="s">
        <v>109</v>
      </c>
      <c r="X39" s="134" t="s">
        <v>279</v>
      </c>
      <c r="Y39" s="134" t="s">
        <v>279</v>
      </c>
      <c r="Z39" s="218" t="s">
        <v>109</v>
      </c>
      <c r="AA39" s="218" t="s">
        <v>109</v>
      </c>
      <c r="AB39" s="218" t="s">
        <v>109</v>
      </c>
      <c r="AC39" s="218" t="s">
        <v>109</v>
      </c>
      <c r="AD39" s="218" t="s">
        <v>109</v>
      </c>
      <c r="AE39" s="218" t="s">
        <v>109</v>
      </c>
      <c r="AF39" s="218" t="s">
        <v>109</v>
      </c>
      <c r="AG39" s="218" t="s">
        <v>109</v>
      </c>
      <c r="AH39" s="218" t="s">
        <v>109</v>
      </c>
      <c r="AI39" s="218" t="s">
        <v>109</v>
      </c>
      <c r="AJ39" s="218" t="s">
        <v>109</v>
      </c>
      <c r="AK39" s="218" t="s">
        <v>109</v>
      </c>
      <c r="AL39" s="218" t="s">
        <v>109</v>
      </c>
      <c r="AM39" s="218" t="s">
        <v>109</v>
      </c>
      <c r="AN39" s="218" t="s">
        <v>109</v>
      </c>
      <c r="AO39" s="210" t="s">
        <v>109</v>
      </c>
      <c r="AP39" s="218" t="s">
        <v>109</v>
      </c>
      <c r="AQ39" s="218" t="s">
        <v>109</v>
      </c>
      <c r="AR39" s="218" t="s">
        <v>109</v>
      </c>
      <c r="AS39" s="218" t="s">
        <v>109</v>
      </c>
      <c r="AT39" s="218" t="s">
        <v>109</v>
      </c>
      <c r="AU39" s="218" t="s">
        <v>109</v>
      </c>
      <c r="AV39" s="209" t="s">
        <v>279</v>
      </c>
      <c r="AW39" s="209" t="s">
        <v>279</v>
      </c>
      <c r="AX39" s="218" t="s">
        <v>109</v>
      </c>
      <c r="AY39" s="218" t="s">
        <v>109</v>
      </c>
    </row>
    <row r="40" ht="126" hidden="1">
      <c r="A40" s="79" t="s">
        <v>142</v>
      </c>
      <c r="B40" s="82" t="s">
        <v>146</v>
      </c>
      <c r="C40" s="82" t="s">
        <v>108</v>
      </c>
      <c r="D40" s="218" t="s">
        <v>109</v>
      </c>
      <c r="E40" s="218" t="s">
        <v>109</v>
      </c>
      <c r="F40" s="218" t="s">
        <v>109</v>
      </c>
      <c r="G40" s="218" t="s">
        <v>109</v>
      </c>
      <c r="H40" s="218" t="s">
        <v>109</v>
      </c>
      <c r="I40" s="218" t="s">
        <v>109</v>
      </c>
      <c r="J40" s="218" t="s">
        <v>109</v>
      </c>
      <c r="K40" s="218" t="s">
        <v>109</v>
      </c>
      <c r="L40" s="218" t="s">
        <v>109</v>
      </c>
      <c r="M40" s="218" t="s">
        <v>109</v>
      </c>
      <c r="N40" s="218" t="s">
        <v>109</v>
      </c>
      <c r="O40" s="218" t="s">
        <v>109</v>
      </c>
      <c r="P40" s="218" t="s">
        <v>109</v>
      </c>
      <c r="Q40" s="218" t="s">
        <v>109</v>
      </c>
      <c r="R40" s="218" t="s">
        <v>109</v>
      </c>
      <c r="S40" s="218" t="s">
        <v>109</v>
      </c>
      <c r="T40" s="218" t="s">
        <v>109</v>
      </c>
      <c r="U40" s="218" t="s">
        <v>109</v>
      </c>
      <c r="V40" s="218" t="s">
        <v>109</v>
      </c>
      <c r="W40" s="218" t="s">
        <v>109</v>
      </c>
      <c r="X40" s="134" t="s">
        <v>279</v>
      </c>
      <c r="Y40" s="134" t="s">
        <v>279</v>
      </c>
      <c r="Z40" s="218" t="s">
        <v>109</v>
      </c>
      <c r="AA40" s="218" t="s">
        <v>109</v>
      </c>
      <c r="AB40" s="218" t="s">
        <v>109</v>
      </c>
      <c r="AC40" s="218" t="s">
        <v>109</v>
      </c>
      <c r="AD40" s="218" t="s">
        <v>109</v>
      </c>
      <c r="AE40" s="218" t="s">
        <v>109</v>
      </c>
      <c r="AF40" s="218" t="s">
        <v>109</v>
      </c>
      <c r="AG40" s="218" t="s">
        <v>109</v>
      </c>
      <c r="AH40" s="218" t="s">
        <v>109</v>
      </c>
      <c r="AI40" s="218" t="s">
        <v>109</v>
      </c>
      <c r="AJ40" s="218" t="s">
        <v>109</v>
      </c>
      <c r="AK40" s="218" t="s">
        <v>109</v>
      </c>
      <c r="AL40" s="218" t="s">
        <v>109</v>
      </c>
      <c r="AM40" s="218" t="s">
        <v>109</v>
      </c>
      <c r="AN40" s="218" t="s">
        <v>109</v>
      </c>
      <c r="AO40" s="210" t="s">
        <v>109</v>
      </c>
      <c r="AP40" s="218" t="s">
        <v>109</v>
      </c>
      <c r="AQ40" s="218" t="s">
        <v>109</v>
      </c>
      <c r="AR40" s="218" t="s">
        <v>109</v>
      </c>
      <c r="AS40" s="218" t="s">
        <v>109</v>
      </c>
      <c r="AT40" s="218" t="s">
        <v>109</v>
      </c>
      <c r="AU40" s="218" t="s">
        <v>109</v>
      </c>
      <c r="AV40" s="209" t="s">
        <v>279</v>
      </c>
      <c r="AW40" s="209" t="s">
        <v>279</v>
      </c>
      <c r="AX40" s="218" t="s">
        <v>109</v>
      </c>
      <c r="AY40" s="218" t="s">
        <v>109</v>
      </c>
    </row>
    <row r="41" ht="47.25" hidden="1">
      <c r="A41" s="79" t="s">
        <v>147</v>
      </c>
      <c r="B41" s="82" t="s">
        <v>143</v>
      </c>
      <c r="C41" s="82" t="s">
        <v>108</v>
      </c>
      <c r="D41" s="218" t="s">
        <v>109</v>
      </c>
      <c r="E41" s="218" t="s">
        <v>109</v>
      </c>
      <c r="F41" s="218" t="s">
        <v>109</v>
      </c>
      <c r="G41" s="218" t="s">
        <v>109</v>
      </c>
      <c r="H41" s="218" t="s">
        <v>109</v>
      </c>
      <c r="I41" s="218" t="s">
        <v>109</v>
      </c>
      <c r="J41" s="218" t="s">
        <v>109</v>
      </c>
      <c r="K41" s="218" t="s">
        <v>109</v>
      </c>
      <c r="L41" s="218" t="s">
        <v>109</v>
      </c>
      <c r="M41" s="218" t="s">
        <v>109</v>
      </c>
      <c r="N41" s="218" t="s">
        <v>109</v>
      </c>
      <c r="O41" s="218" t="s">
        <v>109</v>
      </c>
      <c r="P41" s="218" t="s">
        <v>109</v>
      </c>
      <c r="Q41" s="218" t="s">
        <v>109</v>
      </c>
      <c r="R41" s="218" t="s">
        <v>109</v>
      </c>
      <c r="S41" s="218" t="s">
        <v>109</v>
      </c>
      <c r="T41" s="218" t="s">
        <v>109</v>
      </c>
      <c r="U41" s="218" t="s">
        <v>109</v>
      </c>
      <c r="V41" s="218" t="s">
        <v>109</v>
      </c>
      <c r="W41" s="218" t="s">
        <v>109</v>
      </c>
      <c r="X41" s="134" t="s">
        <v>279</v>
      </c>
      <c r="Y41" s="134" t="s">
        <v>279</v>
      </c>
      <c r="Z41" s="218" t="s">
        <v>109</v>
      </c>
      <c r="AA41" s="218" t="s">
        <v>109</v>
      </c>
      <c r="AB41" s="218" t="s">
        <v>109</v>
      </c>
      <c r="AC41" s="218" t="s">
        <v>109</v>
      </c>
      <c r="AD41" s="218" t="s">
        <v>109</v>
      </c>
      <c r="AE41" s="218" t="s">
        <v>109</v>
      </c>
      <c r="AF41" s="218" t="s">
        <v>109</v>
      </c>
      <c r="AG41" s="218" t="s">
        <v>109</v>
      </c>
      <c r="AH41" s="218" t="s">
        <v>109</v>
      </c>
      <c r="AI41" s="218" t="s">
        <v>109</v>
      </c>
      <c r="AJ41" s="218" t="s">
        <v>109</v>
      </c>
      <c r="AK41" s="218" t="s">
        <v>109</v>
      </c>
      <c r="AL41" s="218" t="s">
        <v>109</v>
      </c>
      <c r="AM41" s="218" t="s">
        <v>109</v>
      </c>
      <c r="AN41" s="218" t="s">
        <v>109</v>
      </c>
      <c r="AO41" s="210" t="s">
        <v>109</v>
      </c>
      <c r="AP41" s="218" t="s">
        <v>109</v>
      </c>
      <c r="AQ41" s="218" t="s">
        <v>109</v>
      </c>
      <c r="AR41" s="218" t="s">
        <v>109</v>
      </c>
      <c r="AS41" s="218" t="s">
        <v>109</v>
      </c>
      <c r="AT41" s="218" t="s">
        <v>109</v>
      </c>
      <c r="AU41" s="218" t="s">
        <v>109</v>
      </c>
      <c r="AV41" s="209" t="s">
        <v>279</v>
      </c>
      <c r="AW41" s="209" t="s">
        <v>279</v>
      </c>
      <c r="AX41" s="218" t="s">
        <v>109</v>
      </c>
      <c r="AY41" s="218" t="s">
        <v>109</v>
      </c>
    </row>
    <row r="42" ht="222.75" hidden="1" customHeight="1">
      <c r="A42" s="79" t="s">
        <v>147</v>
      </c>
      <c r="B42" s="82" t="s">
        <v>144</v>
      </c>
      <c r="C42" s="82" t="s">
        <v>108</v>
      </c>
      <c r="D42" s="218" t="s">
        <v>109</v>
      </c>
      <c r="E42" s="218" t="s">
        <v>109</v>
      </c>
      <c r="F42" s="218" t="s">
        <v>109</v>
      </c>
      <c r="G42" s="218" t="s">
        <v>109</v>
      </c>
      <c r="H42" s="218" t="s">
        <v>109</v>
      </c>
      <c r="I42" s="218" t="s">
        <v>109</v>
      </c>
      <c r="J42" s="218" t="s">
        <v>109</v>
      </c>
      <c r="K42" s="218" t="s">
        <v>109</v>
      </c>
      <c r="L42" s="218" t="s">
        <v>109</v>
      </c>
      <c r="M42" s="218" t="s">
        <v>109</v>
      </c>
      <c r="N42" s="218" t="s">
        <v>109</v>
      </c>
      <c r="O42" s="218" t="s">
        <v>109</v>
      </c>
      <c r="P42" s="218" t="s">
        <v>109</v>
      </c>
      <c r="Q42" s="218" t="s">
        <v>109</v>
      </c>
      <c r="R42" s="218" t="s">
        <v>109</v>
      </c>
      <c r="S42" s="218" t="s">
        <v>109</v>
      </c>
      <c r="T42" s="218" t="s">
        <v>109</v>
      </c>
      <c r="U42" s="218" t="s">
        <v>109</v>
      </c>
      <c r="V42" s="218" t="s">
        <v>109</v>
      </c>
      <c r="W42" s="218" t="s">
        <v>109</v>
      </c>
      <c r="X42" s="134" t="s">
        <v>279</v>
      </c>
      <c r="Y42" s="134" t="s">
        <v>279</v>
      </c>
      <c r="Z42" s="218" t="s">
        <v>109</v>
      </c>
      <c r="AA42" s="218" t="s">
        <v>109</v>
      </c>
      <c r="AB42" s="218" t="s">
        <v>109</v>
      </c>
      <c r="AC42" s="218" t="s">
        <v>109</v>
      </c>
      <c r="AD42" s="218" t="s">
        <v>109</v>
      </c>
      <c r="AE42" s="218" t="s">
        <v>109</v>
      </c>
      <c r="AF42" s="218" t="s">
        <v>109</v>
      </c>
      <c r="AG42" s="218" t="s">
        <v>109</v>
      </c>
      <c r="AH42" s="218" t="s">
        <v>109</v>
      </c>
      <c r="AI42" s="218" t="s">
        <v>109</v>
      </c>
      <c r="AJ42" s="218" t="s">
        <v>109</v>
      </c>
      <c r="AK42" s="218" t="s">
        <v>109</v>
      </c>
      <c r="AL42" s="218" t="s">
        <v>109</v>
      </c>
      <c r="AM42" s="218" t="s">
        <v>109</v>
      </c>
      <c r="AN42" s="218" t="s">
        <v>109</v>
      </c>
      <c r="AO42" s="210" t="s">
        <v>109</v>
      </c>
      <c r="AP42" s="218" t="s">
        <v>109</v>
      </c>
      <c r="AQ42" s="218" t="s">
        <v>109</v>
      </c>
      <c r="AR42" s="218" t="s">
        <v>109</v>
      </c>
      <c r="AS42" s="218" t="s">
        <v>109</v>
      </c>
      <c r="AT42" s="218" t="s">
        <v>109</v>
      </c>
      <c r="AU42" s="218" t="s">
        <v>109</v>
      </c>
      <c r="AV42" s="209" t="s">
        <v>279</v>
      </c>
      <c r="AW42" s="209" t="s">
        <v>279</v>
      </c>
      <c r="AX42" s="218" t="s">
        <v>109</v>
      </c>
      <c r="AY42" s="218" t="s">
        <v>109</v>
      </c>
    </row>
    <row r="43" ht="203.25" hidden="1" customHeight="1">
      <c r="A43" s="79" t="s">
        <v>147</v>
      </c>
      <c r="B43" s="82" t="s">
        <v>145</v>
      </c>
      <c r="C43" s="82" t="s">
        <v>108</v>
      </c>
      <c r="D43" s="218" t="s">
        <v>109</v>
      </c>
      <c r="E43" s="218" t="s">
        <v>109</v>
      </c>
      <c r="F43" s="218" t="s">
        <v>109</v>
      </c>
      <c r="G43" s="218" t="s">
        <v>109</v>
      </c>
      <c r="H43" s="218" t="s">
        <v>109</v>
      </c>
      <c r="I43" s="218" t="s">
        <v>109</v>
      </c>
      <c r="J43" s="218" t="s">
        <v>109</v>
      </c>
      <c r="K43" s="218" t="s">
        <v>109</v>
      </c>
      <c r="L43" s="218" t="s">
        <v>109</v>
      </c>
      <c r="M43" s="218" t="s">
        <v>109</v>
      </c>
      <c r="N43" s="218" t="s">
        <v>109</v>
      </c>
      <c r="O43" s="218" t="s">
        <v>109</v>
      </c>
      <c r="P43" s="218" t="s">
        <v>109</v>
      </c>
      <c r="Q43" s="218" t="s">
        <v>109</v>
      </c>
      <c r="R43" s="218" t="s">
        <v>109</v>
      </c>
      <c r="S43" s="218" t="s">
        <v>109</v>
      </c>
      <c r="T43" s="218" t="s">
        <v>109</v>
      </c>
      <c r="U43" s="218" t="s">
        <v>109</v>
      </c>
      <c r="V43" s="218" t="s">
        <v>109</v>
      </c>
      <c r="W43" s="218" t="s">
        <v>109</v>
      </c>
      <c r="X43" s="134" t="s">
        <v>279</v>
      </c>
      <c r="Y43" s="134" t="s">
        <v>279</v>
      </c>
      <c r="Z43" s="218" t="s">
        <v>109</v>
      </c>
      <c r="AA43" s="218" t="s">
        <v>109</v>
      </c>
      <c r="AB43" s="218" t="s">
        <v>109</v>
      </c>
      <c r="AC43" s="218" t="s">
        <v>109</v>
      </c>
      <c r="AD43" s="218" t="s">
        <v>109</v>
      </c>
      <c r="AE43" s="218" t="s">
        <v>109</v>
      </c>
      <c r="AF43" s="218" t="s">
        <v>109</v>
      </c>
      <c r="AG43" s="218" t="s">
        <v>109</v>
      </c>
      <c r="AH43" s="218" t="s">
        <v>109</v>
      </c>
      <c r="AI43" s="218" t="s">
        <v>109</v>
      </c>
      <c r="AJ43" s="218" t="s">
        <v>109</v>
      </c>
      <c r="AK43" s="218" t="s">
        <v>109</v>
      </c>
      <c r="AL43" s="218" t="s">
        <v>109</v>
      </c>
      <c r="AM43" s="218" t="s">
        <v>109</v>
      </c>
      <c r="AN43" s="218" t="s">
        <v>109</v>
      </c>
      <c r="AO43" s="210" t="s">
        <v>109</v>
      </c>
      <c r="AP43" s="218" t="s">
        <v>109</v>
      </c>
      <c r="AQ43" s="218" t="s">
        <v>109</v>
      </c>
      <c r="AR43" s="218" t="s">
        <v>109</v>
      </c>
      <c r="AS43" s="218" t="s">
        <v>109</v>
      </c>
      <c r="AT43" s="218" t="s">
        <v>109</v>
      </c>
      <c r="AU43" s="218" t="s">
        <v>109</v>
      </c>
      <c r="AV43" s="209" t="s">
        <v>279</v>
      </c>
      <c r="AW43" s="209" t="s">
        <v>279</v>
      </c>
      <c r="AX43" s="218" t="s">
        <v>109</v>
      </c>
      <c r="AY43" s="218" t="s">
        <v>109</v>
      </c>
    </row>
    <row r="44" ht="197.25" hidden="1" customHeight="1">
      <c r="A44" s="79" t="s">
        <v>147</v>
      </c>
      <c r="B44" s="82" t="s">
        <v>148</v>
      </c>
      <c r="C44" s="82" t="s">
        <v>108</v>
      </c>
      <c r="D44" s="218" t="s">
        <v>109</v>
      </c>
      <c r="E44" s="218" t="s">
        <v>109</v>
      </c>
      <c r="F44" s="218" t="s">
        <v>109</v>
      </c>
      <c r="G44" s="218" t="s">
        <v>109</v>
      </c>
      <c r="H44" s="218" t="s">
        <v>109</v>
      </c>
      <c r="I44" s="218" t="s">
        <v>109</v>
      </c>
      <c r="J44" s="218" t="s">
        <v>109</v>
      </c>
      <c r="K44" s="218" t="s">
        <v>109</v>
      </c>
      <c r="L44" s="218" t="s">
        <v>109</v>
      </c>
      <c r="M44" s="218" t="s">
        <v>109</v>
      </c>
      <c r="N44" s="218" t="s">
        <v>109</v>
      </c>
      <c r="O44" s="218" t="s">
        <v>109</v>
      </c>
      <c r="P44" s="218" t="s">
        <v>109</v>
      </c>
      <c r="Q44" s="218" t="s">
        <v>109</v>
      </c>
      <c r="R44" s="218" t="s">
        <v>109</v>
      </c>
      <c r="S44" s="218" t="s">
        <v>109</v>
      </c>
      <c r="T44" s="218" t="s">
        <v>109</v>
      </c>
      <c r="U44" s="218" t="s">
        <v>109</v>
      </c>
      <c r="V44" s="218" t="s">
        <v>109</v>
      </c>
      <c r="W44" s="218" t="s">
        <v>109</v>
      </c>
      <c r="X44" s="134" t="s">
        <v>279</v>
      </c>
      <c r="Y44" s="134" t="s">
        <v>279</v>
      </c>
      <c r="Z44" s="218" t="s">
        <v>109</v>
      </c>
      <c r="AA44" s="218" t="s">
        <v>109</v>
      </c>
      <c r="AB44" s="218" t="s">
        <v>109</v>
      </c>
      <c r="AC44" s="218" t="s">
        <v>109</v>
      </c>
      <c r="AD44" s="218" t="s">
        <v>109</v>
      </c>
      <c r="AE44" s="218" t="s">
        <v>109</v>
      </c>
      <c r="AF44" s="218" t="s">
        <v>109</v>
      </c>
      <c r="AG44" s="218" t="s">
        <v>109</v>
      </c>
      <c r="AH44" s="218" t="s">
        <v>109</v>
      </c>
      <c r="AI44" s="218" t="s">
        <v>109</v>
      </c>
      <c r="AJ44" s="218" t="s">
        <v>109</v>
      </c>
      <c r="AK44" s="218" t="s">
        <v>109</v>
      </c>
      <c r="AL44" s="218" t="s">
        <v>109</v>
      </c>
      <c r="AM44" s="218" t="s">
        <v>109</v>
      </c>
      <c r="AN44" s="218" t="s">
        <v>109</v>
      </c>
      <c r="AO44" s="210" t="s">
        <v>109</v>
      </c>
      <c r="AP44" s="218" t="s">
        <v>109</v>
      </c>
      <c r="AQ44" s="218" t="s">
        <v>109</v>
      </c>
      <c r="AR44" s="218" t="s">
        <v>109</v>
      </c>
      <c r="AS44" s="218" t="s">
        <v>109</v>
      </c>
      <c r="AT44" s="218" t="s">
        <v>109</v>
      </c>
      <c r="AU44" s="218" t="s">
        <v>109</v>
      </c>
      <c r="AV44" s="209" t="s">
        <v>279</v>
      </c>
      <c r="AW44" s="209" t="s">
        <v>279</v>
      </c>
      <c r="AX44" s="218" t="s">
        <v>109</v>
      </c>
      <c r="AY44" s="218" t="s">
        <v>109</v>
      </c>
    </row>
    <row r="45" ht="192" hidden="1" customHeight="1">
      <c r="A45" s="79" t="s">
        <v>149</v>
      </c>
      <c r="B45" s="82" t="s">
        <v>150</v>
      </c>
      <c r="C45" s="82" t="s">
        <v>108</v>
      </c>
      <c r="D45" s="218" t="s">
        <v>109</v>
      </c>
      <c r="E45" s="218" t="s">
        <v>109</v>
      </c>
      <c r="F45" s="218" t="s">
        <v>109</v>
      </c>
      <c r="G45" s="218" t="s">
        <v>109</v>
      </c>
      <c r="H45" s="218" t="s">
        <v>109</v>
      </c>
      <c r="I45" s="218" t="s">
        <v>109</v>
      </c>
      <c r="J45" s="218" t="s">
        <v>109</v>
      </c>
      <c r="K45" s="218" t="s">
        <v>109</v>
      </c>
      <c r="L45" s="218" t="s">
        <v>109</v>
      </c>
      <c r="M45" s="218" t="s">
        <v>109</v>
      </c>
      <c r="N45" s="218" t="s">
        <v>109</v>
      </c>
      <c r="O45" s="218" t="s">
        <v>109</v>
      </c>
      <c r="P45" s="218" t="s">
        <v>109</v>
      </c>
      <c r="Q45" s="218" t="s">
        <v>109</v>
      </c>
      <c r="R45" s="218" t="s">
        <v>109</v>
      </c>
      <c r="S45" s="218" t="s">
        <v>109</v>
      </c>
      <c r="T45" s="218" t="s">
        <v>109</v>
      </c>
      <c r="U45" s="218" t="s">
        <v>109</v>
      </c>
      <c r="V45" s="218" t="s">
        <v>109</v>
      </c>
      <c r="W45" s="218" t="s">
        <v>109</v>
      </c>
      <c r="X45" s="134" t="s">
        <v>279</v>
      </c>
      <c r="Y45" s="134" t="s">
        <v>279</v>
      </c>
      <c r="Z45" s="218" t="s">
        <v>109</v>
      </c>
      <c r="AA45" s="218" t="s">
        <v>109</v>
      </c>
      <c r="AB45" s="218" t="s">
        <v>109</v>
      </c>
      <c r="AC45" s="218" t="s">
        <v>109</v>
      </c>
      <c r="AD45" s="218" t="s">
        <v>109</v>
      </c>
      <c r="AE45" s="218" t="s">
        <v>109</v>
      </c>
      <c r="AF45" s="218" t="s">
        <v>109</v>
      </c>
      <c r="AG45" s="218" t="s">
        <v>109</v>
      </c>
      <c r="AH45" s="218" t="s">
        <v>109</v>
      </c>
      <c r="AI45" s="218" t="s">
        <v>109</v>
      </c>
      <c r="AJ45" s="218" t="s">
        <v>109</v>
      </c>
      <c r="AK45" s="218" t="s">
        <v>109</v>
      </c>
      <c r="AL45" s="218" t="s">
        <v>109</v>
      </c>
      <c r="AM45" s="218" t="s">
        <v>109</v>
      </c>
      <c r="AN45" s="218" t="s">
        <v>109</v>
      </c>
      <c r="AO45" s="210" t="s">
        <v>109</v>
      </c>
      <c r="AP45" s="218" t="s">
        <v>109</v>
      </c>
      <c r="AQ45" s="218" t="s">
        <v>109</v>
      </c>
      <c r="AR45" s="218" t="s">
        <v>109</v>
      </c>
      <c r="AS45" s="218" t="s">
        <v>109</v>
      </c>
      <c r="AT45" s="218" t="s">
        <v>109</v>
      </c>
      <c r="AU45" s="218" t="s">
        <v>109</v>
      </c>
      <c r="AV45" s="209" t="s">
        <v>279</v>
      </c>
      <c r="AW45" s="209" t="s">
        <v>279</v>
      </c>
      <c r="AX45" s="218" t="s">
        <v>109</v>
      </c>
      <c r="AY45" s="218" t="s">
        <v>109</v>
      </c>
    </row>
    <row r="46" ht="189" hidden="1" customHeight="1">
      <c r="A46" s="79" t="s">
        <v>151</v>
      </c>
      <c r="B46" s="82" t="s">
        <v>152</v>
      </c>
      <c r="C46" s="82" t="s">
        <v>108</v>
      </c>
      <c r="D46" s="218" t="s">
        <v>109</v>
      </c>
      <c r="E46" s="218" t="s">
        <v>109</v>
      </c>
      <c r="F46" s="218" t="s">
        <v>109</v>
      </c>
      <c r="G46" s="218" t="s">
        <v>109</v>
      </c>
      <c r="H46" s="218" t="s">
        <v>109</v>
      </c>
      <c r="I46" s="218" t="s">
        <v>109</v>
      </c>
      <c r="J46" s="218" t="s">
        <v>109</v>
      </c>
      <c r="K46" s="218" t="s">
        <v>109</v>
      </c>
      <c r="L46" s="218" t="s">
        <v>109</v>
      </c>
      <c r="M46" s="218" t="s">
        <v>109</v>
      </c>
      <c r="N46" s="218" t="s">
        <v>109</v>
      </c>
      <c r="O46" s="218" t="s">
        <v>109</v>
      </c>
      <c r="P46" s="218" t="s">
        <v>109</v>
      </c>
      <c r="Q46" s="218" t="s">
        <v>109</v>
      </c>
      <c r="R46" s="218" t="s">
        <v>109</v>
      </c>
      <c r="S46" s="218" t="s">
        <v>109</v>
      </c>
      <c r="T46" s="218" t="s">
        <v>109</v>
      </c>
      <c r="U46" s="218" t="s">
        <v>109</v>
      </c>
      <c r="V46" s="218" t="s">
        <v>109</v>
      </c>
      <c r="W46" s="218" t="s">
        <v>109</v>
      </c>
      <c r="X46" s="134" t="s">
        <v>279</v>
      </c>
      <c r="Y46" s="134" t="s">
        <v>279</v>
      </c>
      <c r="Z46" s="218" t="s">
        <v>109</v>
      </c>
      <c r="AA46" s="218" t="s">
        <v>109</v>
      </c>
      <c r="AB46" s="218" t="s">
        <v>109</v>
      </c>
      <c r="AC46" s="218" t="s">
        <v>109</v>
      </c>
      <c r="AD46" s="218" t="s">
        <v>109</v>
      </c>
      <c r="AE46" s="218" t="s">
        <v>109</v>
      </c>
      <c r="AF46" s="218" t="s">
        <v>109</v>
      </c>
      <c r="AG46" s="218" t="s">
        <v>109</v>
      </c>
      <c r="AH46" s="218" t="s">
        <v>109</v>
      </c>
      <c r="AI46" s="218" t="s">
        <v>109</v>
      </c>
      <c r="AJ46" s="218" t="s">
        <v>109</v>
      </c>
      <c r="AK46" s="218" t="s">
        <v>109</v>
      </c>
      <c r="AL46" s="218" t="s">
        <v>109</v>
      </c>
      <c r="AM46" s="218" t="s">
        <v>109</v>
      </c>
      <c r="AN46" s="218" t="s">
        <v>109</v>
      </c>
      <c r="AO46" s="210" t="s">
        <v>109</v>
      </c>
      <c r="AP46" s="218" t="s">
        <v>109</v>
      </c>
      <c r="AQ46" s="218" t="s">
        <v>109</v>
      </c>
      <c r="AR46" s="218" t="s">
        <v>109</v>
      </c>
      <c r="AS46" s="218" t="s">
        <v>109</v>
      </c>
      <c r="AT46" s="218" t="s">
        <v>109</v>
      </c>
      <c r="AU46" s="218" t="s">
        <v>109</v>
      </c>
      <c r="AV46" s="209" t="s">
        <v>279</v>
      </c>
      <c r="AW46" s="209" t="s">
        <v>279</v>
      </c>
      <c r="AX46" s="218" t="s">
        <v>109</v>
      </c>
      <c r="AY46" s="218" t="s">
        <v>109</v>
      </c>
    </row>
    <row r="47" ht="94.5" hidden="1">
      <c r="A47" s="79" t="s">
        <v>153</v>
      </c>
      <c r="B47" s="82" t="s">
        <v>154</v>
      </c>
      <c r="C47" s="82" t="s">
        <v>108</v>
      </c>
      <c r="D47" s="218" t="s">
        <v>109</v>
      </c>
      <c r="E47" s="218" t="s">
        <v>109</v>
      </c>
      <c r="F47" s="218" t="s">
        <v>109</v>
      </c>
      <c r="G47" s="218" t="s">
        <v>109</v>
      </c>
      <c r="H47" s="218" t="s">
        <v>109</v>
      </c>
      <c r="I47" s="218" t="s">
        <v>109</v>
      </c>
      <c r="J47" s="218" t="s">
        <v>109</v>
      </c>
      <c r="K47" s="218" t="s">
        <v>109</v>
      </c>
      <c r="L47" s="218" t="s">
        <v>109</v>
      </c>
      <c r="M47" s="218" t="s">
        <v>109</v>
      </c>
      <c r="N47" s="218" t="s">
        <v>109</v>
      </c>
      <c r="O47" s="218" t="s">
        <v>109</v>
      </c>
      <c r="P47" s="218" t="s">
        <v>109</v>
      </c>
      <c r="Q47" s="218" t="s">
        <v>109</v>
      </c>
      <c r="R47" s="218" t="s">
        <v>109</v>
      </c>
      <c r="S47" s="218" t="s">
        <v>109</v>
      </c>
      <c r="T47" s="218" t="s">
        <v>109</v>
      </c>
      <c r="U47" s="218" t="s">
        <v>109</v>
      </c>
      <c r="V47" s="218" t="s">
        <v>109</v>
      </c>
      <c r="W47" s="218" t="s">
        <v>109</v>
      </c>
      <c r="X47" s="134" t="s">
        <v>279</v>
      </c>
      <c r="Y47" s="134" t="s">
        <v>279</v>
      </c>
      <c r="Z47" s="218" t="s">
        <v>109</v>
      </c>
      <c r="AA47" s="218" t="s">
        <v>109</v>
      </c>
      <c r="AB47" s="218" t="s">
        <v>109</v>
      </c>
      <c r="AC47" s="218" t="s">
        <v>109</v>
      </c>
      <c r="AD47" s="218" t="s">
        <v>109</v>
      </c>
      <c r="AE47" s="218" t="s">
        <v>109</v>
      </c>
      <c r="AF47" s="218" t="s">
        <v>109</v>
      </c>
      <c r="AG47" s="218" t="s">
        <v>109</v>
      </c>
      <c r="AH47" s="218" t="s">
        <v>109</v>
      </c>
      <c r="AI47" s="218" t="s">
        <v>109</v>
      </c>
      <c r="AJ47" s="218" t="s">
        <v>109</v>
      </c>
      <c r="AK47" s="218" t="s">
        <v>109</v>
      </c>
      <c r="AL47" s="218" t="s">
        <v>109</v>
      </c>
      <c r="AM47" s="218" t="s">
        <v>109</v>
      </c>
      <c r="AN47" s="218" t="s">
        <v>109</v>
      </c>
      <c r="AO47" s="210" t="s">
        <v>109</v>
      </c>
      <c r="AP47" s="218" t="s">
        <v>109</v>
      </c>
      <c r="AQ47" s="218" t="s">
        <v>109</v>
      </c>
      <c r="AR47" s="218" t="s">
        <v>109</v>
      </c>
      <c r="AS47" s="218" t="s">
        <v>109</v>
      </c>
      <c r="AT47" s="218" t="s">
        <v>109</v>
      </c>
      <c r="AU47" s="218" t="s">
        <v>109</v>
      </c>
      <c r="AV47" s="209" t="s">
        <v>279</v>
      </c>
      <c r="AW47" s="209" t="s">
        <v>279</v>
      </c>
      <c r="AX47" s="218" t="s">
        <v>109</v>
      </c>
      <c r="AY47" s="218" t="s">
        <v>109</v>
      </c>
    </row>
    <row r="48" ht="47.25">
      <c r="A48" s="56" t="s">
        <v>155</v>
      </c>
      <c r="B48" s="57" t="s">
        <v>156</v>
      </c>
      <c r="C48" s="57" t="s">
        <v>108</v>
      </c>
      <c r="D48" s="223" t="s">
        <v>109</v>
      </c>
      <c r="E48" s="223" t="s">
        <v>109</v>
      </c>
      <c r="F48" s="223" t="s">
        <v>109</v>
      </c>
      <c r="G48" s="223" t="s">
        <v>109</v>
      </c>
      <c r="H48" s="223" t="s">
        <v>109</v>
      </c>
      <c r="I48" s="223" t="s">
        <v>109</v>
      </c>
      <c r="J48" s="223" t="s">
        <v>109</v>
      </c>
      <c r="K48" s="223" t="s">
        <v>109</v>
      </c>
      <c r="L48" s="223" t="s">
        <v>109</v>
      </c>
      <c r="M48" s="223" t="s">
        <v>109</v>
      </c>
      <c r="N48" s="223" t="s">
        <v>109</v>
      </c>
      <c r="O48" s="223" t="s">
        <v>109</v>
      </c>
      <c r="P48" s="223" t="s">
        <v>109</v>
      </c>
      <c r="Q48" s="223" t="s">
        <v>109</v>
      </c>
      <c r="R48" s="223" t="s">
        <v>109</v>
      </c>
      <c r="S48" s="223" t="s">
        <v>109</v>
      </c>
      <c r="T48" s="223" t="s">
        <v>109</v>
      </c>
      <c r="U48" s="224">
        <f t="shared" ref="U48:U49" si="0">U49</f>
        <v>0.80000000000000004</v>
      </c>
      <c r="V48" s="223" t="s">
        <v>109</v>
      </c>
      <c r="W48" s="224">
        <f t="shared" ref="W48:Y49" si="1">W49</f>
        <v>2</v>
      </c>
      <c r="X48" s="213">
        <f t="shared" si="1"/>
        <v>12</v>
      </c>
      <c r="Y48" s="213">
        <f t="shared" si="1"/>
        <v>7</v>
      </c>
      <c r="Z48" s="223" t="s">
        <v>109</v>
      </c>
      <c r="AA48" s="223" t="s">
        <v>109</v>
      </c>
      <c r="AB48" s="223" t="s">
        <v>109</v>
      </c>
      <c r="AC48" s="223" t="s">
        <v>109</v>
      </c>
      <c r="AD48" s="223" t="s">
        <v>109</v>
      </c>
      <c r="AE48" s="223" t="s">
        <v>109</v>
      </c>
      <c r="AF48" s="223" t="s">
        <v>109</v>
      </c>
      <c r="AG48" s="223" t="s">
        <v>109</v>
      </c>
      <c r="AH48" s="223" t="s">
        <v>109</v>
      </c>
      <c r="AI48" s="223" t="s">
        <v>109</v>
      </c>
      <c r="AJ48" s="223" t="s">
        <v>109</v>
      </c>
      <c r="AK48" s="223" t="s">
        <v>109</v>
      </c>
      <c r="AL48" s="223" t="s">
        <v>109</v>
      </c>
      <c r="AM48" s="223" t="s">
        <v>109</v>
      </c>
      <c r="AN48" s="223" t="str">
        <f>AN63</f>
        <v>н/д</v>
      </c>
      <c r="AO48" s="213">
        <f>AO63</f>
        <v>6.2030555999999999</v>
      </c>
      <c r="AP48" s="223" t="s">
        <v>109</v>
      </c>
      <c r="AQ48" s="223" t="s">
        <v>109</v>
      </c>
      <c r="AR48" s="223" t="s">
        <v>109</v>
      </c>
      <c r="AS48" s="223" t="s">
        <v>109</v>
      </c>
      <c r="AT48" s="223" t="s">
        <v>109</v>
      </c>
      <c r="AU48" s="213">
        <f>AU84</f>
        <v>26.730929</v>
      </c>
      <c r="AV48" s="213">
        <f>AV51+AV52</f>
        <v>8.2675678999999995</v>
      </c>
      <c r="AW48" s="213">
        <f t="shared" ref="AW48:AW49" si="2">AW49</f>
        <v>17.776058079999999</v>
      </c>
      <c r="AX48" s="223" t="s">
        <v>109</v>
      </c>
      <c r="AY48" s="223" t="s">
        <v>109</v>
      </c>
    </row>
    <row r="49" ht="78.75">
      <c r="A49" s="56" t="s">
        <v>157</v>
      </c>
      <c r="B49" s="57" t="s">
        <v>158</v>
      </c>
      <c r="C49" s="57" t="s">
        <v>108</v>
      </c>
      <c r="D49" s="223" t="s">
        <v>109</v>
      </c>
      <c r="E49" s="223" t="s">
        <v>109</v>
      </c>
      <c r="F49" s="223" t="s">
        <v>109</v>
      </c>
      <c r="G49" s="223" t="s">
        <v>109</v>
      </c>
      <c r="H49" s="223" t="s">
        <v>109</v>
      </c>
      <c r="I49" s="223" t="s">
        <v>109</v>
      </c>
      <c r="J49" s="223" t="s">
        <v>109</v>
      </c>
      <c r="K49" s="223" t="s">
        <v>109</v>
      </c>
      <c r="L49" s="223" t="s">
        <v>109</v>
      </c>
      <c r="M49" s="223" t="s">
        <v>109</v>
      </c>
      <c r="N49" s="223" t="s">
        <v>109</v>
      </c>
      <c r="O49" s="223" t="s">
        <v>109</v>
      </c>
      <c r="P49" s="223" t="s">
        <v>109</v>
      </c>
      <c r="Q49" s="223" t="s">
        <v>109</v>
      </c>
      <c r="R49" s="223" t="s">
        <v>109</v>
      </c>
      <c r="S49" s="223" t="s">
        <v>109</v>
      </c>
      <c r="T49" s="223" t="s">
        <v>109</v>
      </c>
      <c r="U49" s="224">
        <f t="shared" si="0"/>
        <v>0.80000000000000004</v>
      </c>
      <c r="V49" s="223" t="s">
        <v>109</v>
      </c>
      <c r="W49" s="224">
        <f t="shared" si="1"/>
        <v>2</v>
      </c>
      <c r="X49" s="213">
        <f t="shared" si="1"/>
        <v>12</v>
      </c>
      <c r="Y49" s="213">
        <f t="shared" si="1"/>
        <v>7</v>
      </c>
      <c r="Z49" s="223" t="s">
        <v>109</v>
      </c>
      <c r="AA49" s="223" t="s">
        <v>109</v>
      </c>
      <c r="AB49" s="223" t="s">
        <v>109</v>
      </c>
      <c r="AC49" s="223" t="s">
        <v>109</v>
      </c>
      <c r="AD49" s="223" t="s">
        <v>109</v>
      </c>
      <c r="AE49" s="223" t="s">
        <v>109</v>
      </c>
      <c r="AF49" s="223" t="s">
        <v>109</v>
      </c>
      <c r="AG49" s="223" t="s">
        <v>109</v>
      </c>
      <c r="AH49" s="223" t="s">
        <v>109</v>
      </c>
      <c r="AI49" s="223" t="s">
        <v>109</v>
      </c>
      <c r="AJ49" s="223" t="s">
        <v>109</v>
      </c>
      <c r="AK49" s="223" t="s">
        <v>109</v>
      </c>
      <c r="AL49" s="223" t="s">
        <v>109</v>
      </c>
      <c r="AM49" s="223" t="s">
        <v>109</v>
      </c>
      <c r="AN49" s="223" t="s">
        <v>109</v>
      </c>
      <c r="AO49" s="223" t="s">
        <v>109</v>
      </c>
      <c r="AP49" s="223" t="s">
        <v>109</v>
      </c>
      <c r="AQ49" s="223" t="s">
        <v>109</v>
      </c>
      <c r="AR49" s="223" t="s">
        <v>109</v>
      </c>
      <c r="AS49" s="223" t="s">
        <v>109</v>
      </c>
      <c r="AT49" s="223" t="s">
        <v>109</v>
      </c>
      <c r="AU49" s="223" t="s">
        <v>109</v>
      </c>
      <c r="AV49" s="213">
        <f>AV48</f>
        <v>8.2675678999999995</v>
      </c>
      <c r="AW49" s="213">
        <f t="shared" si="2"/>
        <v>17.776058079999999</v>
      </c>
      <c r="AX49" s="223" t="s">
        <v>109</v>
      </c>
      <c r="AY49" s="223" t="s">
        <v>109</v>
      </c>
    </row>
    <row r="50" ht="47.25">
      <c r="A50" s="56" t="s">
        <v>159</v>
      </c>
      <c r="B50" s="57" t="s">
        <v>160</v>
      </c>
      <c r="C50" s="57" t="s">
        <v>108</v>
      </c>
      <c r="D50" s="223" t="s">
        <v>109</v>
      </c>
      <c r="E50" s="223" t="s">
        <v>109</v>
      </c>
      <c r="F50" s="223" t="s">
        <v>109</v>
      </c>
      <c r="G50" s="223" t="s">
        <v>109</v>
      </c>
      <c r="H50" s="223" t="s">
        <v>109</v>
      </c>
      <c r="I50" s="223" t="s">
        <v>109</v>
      </c>
      <c r="J50" s="223" t="s">
        <v>109</v>
      </c>
      <c r="K50" s="223" t="s">
        <v>109</v>
      </c>
      <c r="L50" s="223" t="s">
        <v>109</v>
      </c>
      <c r="M50" s="223" t="s">
        <v>109</v>
      </c>
      <c r="N50" s="223" t="s">
        <v>109</v>
      </c>
      <c r="O50" s="223" t="s">
        <v>109</v>
      </c>
      <c r="P50" s="223" t="s">
        <v>109</v>
      </c>
      <c r="Q50" s="223" t="s">
        <v>109</v>
      </c>
      <c r="R50" s="223" t="s">
        <v>109</v>
      </c>
      <c r="S50" s="223" t="s">
        <v>109</v>
      </c>
      <c r="T50" s="223" t="s">
        <v>109</v>
      </c>
      <c r="U50" s="224">
        <f>SUM(U51:U62)</f>
        <v>0.80000000000000004</v>
      </c>
      <c r="V50" s="223" t="s">
        <v>109</v>
      </c>
      <c r="W50" s="224">
        <f>SUM(W51:W62)</f>
        <v>2</v>
      </c>
      <c r="X50" s="213">
        <f>SUM(X51:X62)</f>
        <v>12</v>
      </c>
      <c r="Y50" s="213">
        <f>SUM(Y51:Y62)</f>
        <v>7</v>
      </c>
      <c r="Z50" s="223" t="s">
        <v>109</v>
      </c>
      <c r="AA50" s="223" t="s">
        <v>109</v>
      </c>
      <c r="AB50" s="223" t="s">
        <v>109</v>
      </c>
      <c r="AC50" s="223" t="s">
        <v>109</v>
      </c>
      <c r="AD50" s="223" t="s">
        <v>109</v>
      </c>
      <c r="AE50" s="223" t="s">
        <v>109</v>
      </c>
      <c r="AF50" s="223" t="s">
        <v>109</v>
      </c>
      <c r="AG50" s="223" t="s">
        <v>109</v>
      </c>
      <c r="AH50" s="223" t="s">
        <v>109</v>
      </c>
      <c r="AI50" s="223" t="s">
        <v>109</v>
      </c>
      <c r="AJ50" s="223" t="s">
        <v>109</v>
      </c>
      <c r="AK50" s="223" t="s">
        <v>109</v>
      </c>
      <c r="AL50" s="223" t="s">
        <v>109</v>
      </c>
      <c r="AM50" s="223" t="s">
        <v>109</v>
      </c>
      <c r="AN50" s="223" t="s">
        <v>109</v>
      </c>
      <c r="AO50" s="223" t="s">
        <v>109</v>
      </c>
      <c r="AP50" s="223" t="s">
        <v>109</v>
      </c>
      <c r="AQ50" s="223" t="s">
        <v>109</v>
      </c>
      <c r="AR50" s="223" t="s">
        <v>109</v>
      </c>
      <c r="AS50" s="223" t="s">
        <v>109</v>
      </c>
      <c r="AT50" s="223" t="s">
        <v>109</v>
      </c>
      <c r="AU50" s="223" t="s">
        <v>109</v>
      </c>
      <c r="AV50" s="213">
        <f>SUM(AV51:AV62)</f>
        <v>8.2675678999999995</v>
      </c>
      <c r="AW50" s="213">
        <f>SUM(AW51:AW62)</f>
        <v>17.776058079999999</v>
      </c>
      <c r="AX50" s="223" t="s">
        <v>109</v>
      </c>
      <c r="AY50" s="223" t="s">
        <v>109</v>
      </c>
    </row>
    <row r="51" ht="133.5" customHeight="1">
      <c r="A51" s="225" t="s">
        <v>161</v>
      </c>
      <c r="B51" s="80" t="s">
        <v>162</v>
      </c>
      <c r="C51" s="80" t="s">
        <v>163</v>
      </c>
      <c r="D51" s="218" t="s">
        <v>109</v>
      </c>
      <c r="E51" s="218" t="s">
        <v>109</v>
      </c>
      <c r="F51" s="218" t="s">
        <v>109</v>
      </c>
      <c r="G51" s="218" t="s">
        <v>109</v>
      </c>
      <c r="H51" s="218" t="s">
        <v>109</v>
      </c>
      <c r="I51" s="218" t="s">
        <v>109</v>
      </c>
      <c r="J51" s="218" t="s">
        <v>109</v>
      </c>
      <c r="K51" s="218" t="s">
        <v>109</v>
      </c>
      <c r="L51" s="218" t="s">
        <v>109</v>
      </c>
      <c r="M51" s="218" t="s">
        <v>109</v>
      </c>
      <c r="N51" s="218" t="s">
        <v>109</v>
      </c>
      <c r="O51" s="218" t="s">
        <v>109</v>
      </c>
      <c r="P51" s="218" t="s">
        <v>109</v>
      </c>
      <c r="Q51" s="218" t="s">
        <v>109</v>
      </c>
      <c r="R51" s="218" t="s">
        <v>109</v>
      </c>
      <c r="S51" s="218" t="s">
        <v>109</v>
      </c>
      <c r="T51" s="218" t="s">
        <v>109</v>
      </c>
      <c r="U51" s="218" t="s">
        <v>109</v>
      </c>
      <c r="V51" s="218" t="s">
        <v>109</v>
      </c>
      <c r="W51" s="218" t="s">
        <v>109</v>
      </c>
      <c r="X51" s="210">
        <v>6</v>
      </c>
      <c r="Y51" s="218" t="s">
        <v>109</v>
      </c>
      <c r="Z51" s="218" t="s">
        <v>109</v>
      </c>
      <c r="AA51" s="218" t="s">
        <v>109</v>
      </c>
      <c r="AB51" s="218" t="s">
        <v>109</v>
      </c>
      <c r="AC51" s="218" t="s">
        <v>109</v>
      </c>
      <c r="AD51" s="218" t="s">
        <v>109</v>
      </c>
      <c r="AE51" s="218" t="s">
        <v>109</v>
      </c>
      <c r="AF51" s="218" t="s">
        <v>109</v>
      </c>
      <c r="AG51" s="218" t="s">
        <v>109</v>
      </c>
      <c r="AH51" s="218" t="s">
        <v>109</v>
      </c>
      <c r="AI51" s="218" t="s">
        <v>109</v>
      </c>
      <c r="AJ51" s="218" t="s">
        <v>109</v>
      </c>
      <c r="AK51" s="218" t="s">
        <v>109</v>
      </c>
      <c r="AL51" s="218" t="s">
        <v>109</v>
      </c>
      <c r="AM51" s="218" t="s">
        <v>109</v>
      </c>
      <c r="AN51" s="218" t="s">
        <v>109</v>
      </c>
      <c r="AO51" s="218" t="s">
        <v>109</v>
      </c>
      <c r="AP51" s="218" t="s">
        <v>109</v>
      </c>
      <c r="AQ51" s="218" t="s">
        <v>109</v>
      </c>
      <c r="AR51" s="218" t="s">
        <v>109</v>
      </c>
      <c r="AS51" s="218" t="s">
        <v>109</v>
      </c>
      <c r="AT51" s="218" t="s">
        <v>109</v>
      </c>
      <c r="AU51" s="218" t="s">
        <v>109</v>
      </c>
      <c r="AV51" s="226">
        <v>4.1337839499999998</v>
      </c>
      <c r="AW51" s="226" t="s">
        <v>109</v>
      </c>
      <c r="AX51" s="218" t="s">
        <v>109</v>
      </c>
      <c r="AY51" s="218" t="s">
        <v>109</v>
      </c>
    </row>
    <row r="52" ht="141.75">
      <c r="A52" s="225" t="s">
        <v>161</v>
      </c>
      <c r="B52" s="80" t="s">
        <v>164</v>
      </c>
      <c r="C52" s="80" t="s">
        <v>165</v>
      </c>
      <c r="D52" s="218" t="s">
        <v>109</v>
      </c>
      <c r="E52" s="218" t="s">
        <v>109</v>
      </c>
      <c r="F52" s="218" t="s">
        <v>109</v>
      </c>
      <c r="G52" s="218" t="s">
        <v>109</v>
      </c>
      <c r="H52" s="218" t="s">
        <v>109</v>
      </c>
      <c r="I52" s="218" t="s">
        <v>109</v>
      </c>
      <c r="J52" s="218" t="s">
        <v>109</v>
      </c>
      <c r="K52" s="218" t="s">
        <v>109</v>
      </c>
      <c r="L52" s="218" t="s">
        <v>109</v>
      </c>
      <c r="M52" s="218" t="s">
        <v>109</v>
      </c>
      <c r="N52" s="218" t="s">
        <v>109</v>
      </c>
      <c r="O52" s="218" t="s">
        <v>109</v>
      </c>
      <c r="P52" s="218" t="s">
        <v>109</v>
      </c>
      <c r="Q52" s="218" t="s">
        <v>109</v>
      </c>
      <c r="R52" s="218" t="s">
        <v>109</v>
      </c>
      <c r="S52" s="218" t="s">
        <v>109</v>
      </c>
      <c r="T52" s="218" t="s">
        <v>109</v>
      </c>
      <c r="U52" s="218" t="s">
        <v>109</v>
      </c>
      <c r="V52" s="218" t="s">
        <v>109</v>
      </c>
      <c r="W52" s="218" t="s">
        <v>109</v>
      </c>
      <c r="X52" s="210">
        <v>6</v>
      </c>
      <c r="Y52" s="218" t="s">
        <v>109</v>
      </c>
      <c r="Z52" s="218" t="s">
        <v>109</v>
      </c>
      <c r="AA52" s="218" t="s">
        <v>109</v>
      </c>
      <c r="AB52" s="218" t="s">
        <v>109</v>
      </c>
      <c r="AC52" s="218" t="s">
        <v>109</v>
      </c>
      <c r="AD52" s="218" t="s">
        <v>109</v>
      </c>
      <c r="AE52" s="218" t="s">
        <v>109</v>
      </c>
      <c r="AF52" s="218" t="s">
        <v>109</v>
      </c>
      <c r="AG52" s="218" t="s">
        <v>109</v>
      </c>
      <c r="AH52" s="218" t="s">
        <v>109</v>
      </c>
      <c r="AI52" s="218" t="s">
        <v>109</v>
      </c>
      <c r="AJ52" s="218" t="s">
        <v>109</v>
      </c>
      <c r="AK52" s="218" t="s">
        <v>109</v>
      </c>
      <c r="AL52" s="218" t="s">
        <v>109</v>
      </c>
      <c r="AM52" s="218" t="s">
        <v>109</v>
      </c>
      <c r="AN52" s="218" t="s">
        <v>109</v>
      </c>
      <c r="AO52" s="218" t="s">
        <v>109</v>
      </c>
      <c r="AP52" s="218" t="s">
        <v>109</v>
      </c>
      <c r="AQ52" s="218" t="s">
        <v>109</v>
      </c>
      <c r="AR52" s="218" t="s">
        <v>109</v>
      </c>
      <c r="AS52" s="218" t="s">
        <v>109</v>
      </c>
      <c r="AT52" s="218" t="s">
        <v>109</v>
      </c>
      <c r="AU52" s="218" t="s">
        <v>109</v>
      </c>
      <c r="AV52" s="226">
        <v>4.1337839499999998</v>
      </c>
      <c r="AW52" s="226" t="s">
        <v>109</v>
      </c>
      <c r="AX52" s="218" t="s">
        <v>109</v>
      </c>
      <c r="AY52" s="218" t="s">
        <v>109</v>
      </c>
    </row>
    <row r="53" ht="126">
      <c r="A53" s="225" t="s">
        <v>161</v>
      </c>
      <c r="B53" s="80" t="s">
        <v>197</v>
      </c>
      <c r="C53" s="80" t="s">
        <v>1395</v>
      </c>
      <c r="D53" s="218" t="s">
        <v>109</v>
      </c>
      <c r="E53" s="218" t="s">
        <v>109</v>
      </c>
      <c r="F53" s="218" t="s">
        <v>109</v>
      </c>
      <c r="G53" s="218" t="s">
        <v>109</v>
      </c>
      <c r="H53" s="218" t="s">
        <v>109</v>
      </c>
      <c r="I53" s="218" t="s">
        <v>109</v>
      </c>
      <c r="J53" s="218" t="s">
        <v>109</v>
      </c>
      <c r="K53" s="218" t="s">
        <v>109</v>
      </c>
      <c r="L53" s="218" t="s">
        <v>109</v>
      </c>
      <c r="M53" s="218" t="s">
        <v>109</v>
      </c>
      <c r="N53" s="218" t="s">
        <v>109</v>
      </c>
      <c r="O53" s="218" t="s">
        <v>109</v>
      </c>
      <c r="P53" s="218" t="s">
        <v>109</v>
      </c>
      <c r="Q53" s="218" t="s">
        <v>109</v>
      </c>
      <c r="R53" s="218" t="s">
        <v>109</v>
      </c>
      <c r="S53" s="218" t="s">
        <v>109</v>
      </c>
      <c r="T53" s="218" t="s">
        <v>109</v>
      </c>
      <c r="U53" s="210">
        <v>0.80000000000000004</v>
      </c>
      <c r="V53" s="218" t="s">
        <v>109</v>
      </c>
      <c r="W53" s="210">
        <v>2</v>
      </c>
      <c r="X53" s="218" t="s">
        <v>109</v>
      </c>
      <c r="Y53" s="210">
        <v>7</v>
      </c>
      <c r="Z53" s="218" t="s">
        <v>109</v>
      </c>
      <c r="AA53" s="218" t="s">
        <v>109</v>
      </c>
      <c r="AB53" s="218" t="s">
        <v>109</v>
      </c>
      <c r="AC53" s="218" t="s">
        <v>109</v>
      </c>
      <c r="AD53" s="218" t="s">
        <v>109</v>
      </c>
      <c r="AE53" s="218" t="s">
        <v>109</v>
      </c>
      <c r="AF53" s="218" t="s">
        <v>109</v>
      </c>
      <c r="AG53" s="218" t="s">
        <v>109</v>
      </c>
      <c r="AH53" s="218" t="s">
        <v>109</v>
      </c>
      <c r="AI53" s="218" t="s">
        <v>109</v>
      </c>
      <c r="AJ53" s="218" t="s">
        <v>109</v>
      </c>
      <c r="AK53" s="218" t="s">
        <v>109</v>
      </c>
      <c r="AL53" s="218" t="s">
        <v>109</v>
      </c>
      <c r="AM53" s="218" t="s">
        <v>109</v>
      </c>
      <c r="AN53" s="218" t="s">
        <v>109</v>
      </c>
      <c r="AO53" s="218" t="s">
        <v>109</v>
      </c>
      <c r="AP53" s="218" t="s">
        <v>109</v>
      </c>
      <c r="AQ53" s="218" t="s">
        <v>109</v>
      </c>
      <c r="AR53" s="218" t="s">
        <v>109</v>
      </c>
      <c r="AS53" s="218" t="s">
        <v>109</v>
      </c>
      <c r="AT53" s="218" t="s">
        <v>109</v>
      </c>
      <c r="AU53" s="218" t="s">
        <v>109</v>
      </c>
      <c r="AV53" s="226" t="s">
        <v>109</v>
      </c>
      <c r="AW53" s="190">
        <v>8.8096399999999999</v>
      </c>
      <c r="AX53" s="218" t="s">
        <v>109</v>
      </c>
      <c r="AY53" s="218" t="s">
        <v>109</v>
      </c>
    </row>
    <row r="54" ht="78.75">
      <c r="A54" s="225" t="s">
        <v>161</v>
      </c>
      <c r="B54" s="80" t="s">
        <v>198</v>
      </c>
      <c r="C54" s="80" t="s">
        <v>199</v>
      </c>
      <c r="D54" s="218" t="s">
        <v>109</v>
      </c>
      <c r="E54" s="218" t="s">
        <v>109</v>
      </c>
      <c r="F54" s="218" t="s">
        <v>109</v>
      </c>
      <c r="G54" s="218" t="s">
        <v>109</v>
      </c>
      <c r="H54" s="218" t="s">
        <v>109</v>
      </c>
      <c r="I54" s="218" t="s">
        <v>109</v>
      </c>
      <c r="J54" s="218" t="s">
        <v>109</v>
      </c>
      <c r="K54" s="218" t="s">
        <v>109</v>
      </c>
      <c r="L54" s="218" t="s">
        <v>109</v>
      </c>
      <c r="M54" s="218" t="s">
        <v>109</v>
      </c>
      <c r="N54" s="218" t="s">
        <v>109</v>
      </c>
      <c r="O54" s="218" t="s">
        <v>109</v>
      </c>
      <c r="P54" s="218" t="s">
        <v>109</v>
      </c>
      <c r="Q54" s="218" t="s">
        <v>109</v>
      </c>
      <c r="R54" s="218" t="s">
        <v>109</v>
      </c>
      <c r="S54" s="218" t="s">
        <v>109</v>
      </c>
      <c r="T54" s="218" t="s">
        <v>109</v>
      </c>
      <c r="U54" s="218" t="s">
        <v>109</v>
      </c>
      <c r="V54" s="218" t="s">
        <v>109</v>
      </c>
      <c r="W54" s="218" t="s">
        <v>109</v>
      </c>
      <c r="X54" s="218" t="s">
        <v>109</v>
      </c>
      <c r="Y54" s="218" t="s">
        <v>109</v>
      </c>
      <c r="Z54" s="218" t="s">
        <v>109</v>
      </c>
      <c r="AA54" s="218" t="s">
        <v>109</v>
      </c>
      <c r="AB54" s="218" t="s">
        <v>109</v>
      </c>
      <c r="AC54" s="218" t="s">
        <v>109</v>
      </c>
      <c r="AD54" s="218" t="s">
        <v>109</v>
      </c>
      <c r="AE54" s="218" t="s">
        <v>109</v>
      </c>
      <c r="AF54" s="218" t="s">
        <v>109</v>
      </c>
      <c r="AG54" s="218" t="s">
        <v>109</v>
      </c>
      <c r="AH54" s="218" t="s">
        <v>109</v>
      </c>
      <c r="AI54" s="218" t="s">
        <v>109</v>
      </c>
      <c r="AJ54" s="218" t="s">
        <v>109</v>
      </c>
      <c r="AK54" s="218" t="s">
        <v>109</v>
      </c>
      <c r="AL54" s="218" t="s">
        <v>109</v>
      </c>
      <c r="AM54" s="218" t="s">
        <v>109</v>
      </c>
      <c r="AN54" s="218" t="s">
        <v>109</v>
      </c>
      <c r="AO54" s="218" t="s">
        <v>109</v>
      </c>
      <c r="AP54" s="218" t="s">
        <v>109</v>
      </c>
      <c r="AQ54" s="218" t="s">
        <v>109</v>
      </c>
      <c r="AR54" s="218" t="s">
        <v>109</v>
      </c>
      <c r="AS54" s="218" t="s">
        <v>109</v>
      </c>
      <c r="AT54" s="218" t="s">
        <v>109</v>
      </c>
      <c r="AU54" s="218" t="s">
        <v>109</v>
      </c>
      <c r="AV54" s="218" t="s">
        <v>109</v>
      </c>
      <c r="AW54" s="190">
        <v>1.36641663</v>
      </c>
      <c r="AX54" s="218" t="s">
        <v>109</v>
      </c>
      <c r="AY54" s="218" t="s">
        <v>109</v>
      </c>
    </row>
    <row r="55" ht="94.5">
      <c r="A55" s="225" t="s">
        <v>161</v>
      </c>
      <c r="B55" s="80" t="s">
        <v>200</v>
      </c>
      <c r="C55" s="80" t="s">
        <v>201</v>
      </c>
      <c r="D55" s="218" t="s">
        <v>109</v>
      </c>
      <c r="E55" s="218" t="s">
        <v>109</v>
      </c>
      <c r="F55" s="218" t="s">
        <v>109</v>
      </c>
      <c r="G55" s="218" t="s">
        <v>109</v>
      </c>
      <c r="H55" s="218" t="s">
        <v>109</v>
      </c>
      <c r="I55" s="218" t="s">
        <v>109</v>
      </c>
      <c r="J55" s="218" t="s">
        <v>109</v>
      </c>
      <c r="K55" s="218" t="s">
        <v>109</v>
      </c>
      <c r="L55" s="218" t="s">
        <v>109</v>
      </c>
      <c r="M55" s="218" t="s">
        <v>109</v>
      </c>
      <c r="N55" s="218" t="s">
        <v>109</v>
      </c>
      <c r="O55" s="218" t="s">
        <v>109</v>
      </c>
      <c r="P55" s="218" t="s">
        <v>109</v>
      </c>
      <c r="Q55" s="218" t="s">
        <v>109</v>
      </c>
      <c r="R55" s="218" t="s">
        <v>109</v>
      </c>
      <c r="S55" s="218" t="s">
        <v>109</v>
      </c>
      <c r="T55" s="218" t="s">
        <v>109</v>
      </c>
      <c r="U55" s="218" t="s">
        <v>109</v>
      </c>
      <c r="V55" s="218" t="s">
        <v>109</v>
      </c>
      <c r="W55" s="218" t="s">
        <v>109</v>
      </c>
      <c r="X55" s="218" t="s">
        <v>109</v>
      </c>
      <c r="Y55" s="218" t="s">
        <v>109</v>
      </c>
      <c r="Z55" s="218" t="s">
        <v>109</v>
      </c>
      <c r="AA55" s="218" t="s">
        <v>109</v>
      </c>
      <c r="AB55" s="218" t="s">
        <v>109</v>
      </c>
      <c r="AC55" s="218" t="s">
        <v>109</v>
      </c>
      <c r="AD55" s="218" t="s">
        <v>109</v>
      </c>
      <c r="AE55" s="218" t="s">
        <v>109</v>
      </c>
      <c r="AF55" s="218" t="s">
        <v>109</v>
      </c>
      <c r="AG55" s="218" t="s">
        <v>109</v>
      </c>
      <c r="AH55" s="218" t="s">
        <v>109</v>
      </c>
      <c r="AI55" s="218" t="s">
        <v>109</v>
      </c>
      <c r="AJ55" s="218" t="s">
        <v>109</v>
      </c>
      <c r="AK55" s="218" t="s">
        <v>109</v>
      </c>
      <c r="AL55" s="218" t="s">
        <v>109</v>
      </c>
      <c r="AM55" s="218" t="s">
        <v>109</v>
      </c>
      <c r="AN55" s="218" t="s">
        <v>109</v>
      </c>
      <c r="AO55" s="218" t="s">
        <v>109</v>
      </c>
      <c r="AP55" s="218" t="s">
        <v>109</v>
      </c>
      <c r="AQ55" s="218" t="s">
        <v>109</v>
      </c>
      <c r="AR55" s="218" t="s">
        <v>109</v>
      </c>
      <c r="AS55" s="218" t="s">
        <v>109</v>
      </c>
      <c r="AT55" s="218" t="s">
        <v>109</v>
      </c>
      <c r="AU55" s="218" t="s">
        <v>109</v>
      </c>
      <c r="AV55" s="218" t="s">
        <v>109</v>
      </c>
      <c r="AW55" s="190">
        <v>0.74290434999999999</v>
      </c>
      <c r="AX55" s="218" t="s">
        <v>109</v>
      </c>
      <c r="AY55" s="218" t="s">
        <v>109</v>
      </c>
    </row>
    <row r="56" s="1" customFormat="1" ht="63">
      <c r="A56" s="105" t="s">
        <v>161</v>
      </c>
      <c r="B56" s="65" t="s">
        <v>202</v>
      </c>
      <c r="C56" s="65" t="s">
        <v>1396</v>
      </c>
      <c r="D56" s="218" t="s">
        <v>109</v>
      </c>
      <c r="E56" s="218" t="s">
        <v>109</v>
      </c>
      <c r="F56" s="218" t="s">
        <v>109</v>
      </c>
      <c r="G56" s="218" t="s">
        <v>109</v>
      </c>
      <c r="H56" s="218" t="s">
        <v>109</v>
      </c>
      <c r="I56" s="218" t="s">
        <v>109</v>
      </c>
      <c r="J56" s="218" t="s">
        <v>109</v>
      </c>
      <c r="K56" s="218" t="s">
        <v>109</v>
      </c>
      <c r="L56" s="218" t="s">
        <v>109</v>
      </c>
      <c r="M56" s="218" t="s">
        <v>109</v>
      </c>
      <c r="N56" s="218" t="s">
        <v>109</v>
      </c>
      <c r="O56" s="218" t="s">
        <v>109</v>
      </c>
      <c r="P56" s="218" t="s">
        <v>109</v>
      </c>
      <c r="Q56" s="218" t="s">
        <v>109</v>
      </c>
      <c r="R56" s="218" t="s">
        <v>109</v>
      </c>
      <c r="S56" s="218" t="s">
        <v>109</v>
      </c>
      <c r="T56" s="218" t="s">
        <v>109</v>
      </c>
      <c r="U56" s="218" t="s">
        <v>109</v>
      </c>
      <c r="V56" s="218" t="s">
        <v>109</v>
      </c>
      <c r="W56" s="218" t="s">
        <v>109</v>
      </c>
      <c r="X56" s="218" t="s">
        <v>109</v>
      </c>
      <c r="Y56" s="218" t="s">
        <v>109</v>
      </c>
      <c r="Z56" s="218" t="s">
        <v>109</v>
      </c>
      <c r="AA56" s="218" t="s">
        <v>109</v>
      </c>
      <c r="AB56" s="218" t="s">
        <v>109</v>
      </c>
      <c r="AC56" s="218" t="s">
        <v>109</v>
      </c>
      <c r="AD56" s="218" t="s">
        <v>109</v>
      </c>
      <c r="AE56" s="218" t="s">
        <v>109</v>
      </c>
      <c r="AF56" s="218" t="s">
        <v>109</v>
      </c>
      <c r="AG56" s="218" t="s">
        <v>109</v>
      </c>
      <c r="AH56" s="218" t="s">
        <v>109</v>
      </c>
      <c r="AI56" s="218" t="s">
        <v>109</v>
      </c>
      <c r="AJ56" s="218" t="s">
        <v>109</v>
      </c>
      <c r="AK56" s="218" t="s">
        <v>109</v>
      </c>
      <c r="AL56" s="218" t="s">
        <v>109</v>
      </c>
      <c r="AM56" s="218" t="s">
        <v>109</v>
      </c>
      <c r="AN56" s="218" t="s">
        <v>109</v>
      </c>
      <c r="AO56" s="218" t="s">
        <v>109</v>
      </c>
      <c r="AP56" s="218" t="s">
        <v>109</v>
      </c>
      <c r="AQ56" s="218" t="s">
        <v>109</v>
      </c>
      <c r="AR56" s="218" t="s">
        <v>109</v>
      </c>
      <c r="AS56" s="218" t="s">
        <v>109</v>
      </c>
      <c r="AT56" s="218" t="s">
        <v>109</v>
      </c>
      <c r="AU56" s="218" t="s">
        <v>109</v>
      </c>
      <c r="AV56" s="218" t="s">
        <v>109</v>
      </c>
      <c r="AW56" s="190">
        <v>0.41139807</v>
      </c>
      <c r="AX56" s="218" t="s">
        <v>109</v>
      </c>
      <c r="AY56" s="218" t="s">
        <v>109</v>
      </c>
    </row>
    <row r="57" s="1" customFormat="1" ht="141.75">
      <c r="A57" s="105" t="s">
        <v>161</v>
      </c>
      <c r="B57" s="65" t="s">
        <v>203</v>
      </c>
      <c r="C57" s="65" t="s">
        <v>1397</v>
      </c>
      <c r="D57" s="218" t="s">
        <v>109</v>
      </c>
      <c r="E57" s="218" t="s">
        <v>109</v>
      </c>
      <c r="F57" s="218" t="s">
        <v>109</v>
      </c>
      <c r="G57" s="218" t="s">
        <v>109</v>
      </c>
      <c r="H57" s="218" t="s">
        <v>109</v>
      </c>
      <c r="I57" s="218" t="s">
        <v>109</v>
      </c>
      <c r="J57" s="218" t="s">
        <v>109</v>
      </c>
      <c r="K57" s="218" t="s">
        <v>109</v>
      </c>
      <c r="L57" s="218" t="s">
        <v>109</v>
      </c>
      <c r="M57" s="218" t="s">
        <v>109</v>
      </c>
      <c r="N57" s="218" t="s">
        <v>109</v>
      </c>
      <c r="O57" s="218" t="s">
        <v>109</v>
      </c>
      <c r="P57" s="218" t="s">
        <v>109</v>
      </c>
      <c r="Q57" s="218" t="s">
        <v>109</v>
      </c>
      <c r="R57" s="218" t="s">
        <v>109</v>
      </c>
      <c r="S57" s="218" t="s">
        <v>109</v>
      </c>
      <c r="T57" s="218" t="s">
        <v>109</v>
      </c>
      <c r="U57" s="218" t="s">
        <v>109</v>
      </c>
      <c r="V57" s="218" t="s">
        <v>109</v>
      </c>
      <c r="W57" s="218" t="s">
        <v>109</v>
      </c>
      <c r="X57" s="218" t="s">
        <v>109</v>
      </c>
      <c r="Y57" s="218" t="s">
        <v>109</v>
      </c>
      <c r="Z57" s="218" t="s">
        <v>109</v>
      </c>
      <c r="AA57" s="218" t="s">
        <v>109</v>
      </c>
      <c r="AB57" s="218" t="s">
        <v>109</v>
      </c>
      <c r="AC57" s="218" t="s">
        <v>109</v>
      </c>
      <c r="AD57" s="218" t="s">
        <v>109</v>
      </c>
      <c r="AE57" s="218" t="s">
        <v>109</v>
      </c>
      <c r="AF57" s="218" t="s">
        <v>109</v>
      </c>
      <c r="AG57" s="218" t="s">
        <v>109</v>
      </c>
      <c r="AH57" s="218" t="s">
        <v>109</v>
      </c>
      <c r="AI57" s="218" t="s">
        <v>109</v>
      </c>
      <c r="AJ57" s="218" t="s">
        <v>109</v>
      </c>
      <c r="AK57" s="218" t="s">
        <v>109</v>
      </c>
      <c r="AL57" s="218" t="s">
        <v>109</v>
      </c>
      <c r="AM57" s="218" t="s">
        <v>109</v>
      </c>
      <c r="AN57" s="218" t="s">
        <v>109</v>
      </c>
      <c r="AO57" s="218" t="s">
        <v>109</v>
      </c>
      <c r="AP57" s="218" t="s">
        <v>109</v>
      </c>
      <c r="AQ57" s="218" t="s">
        <v>109</v>
      </c>
      <c r="AR57" s="218" t="s">
        <v>109</v>
      </c>
      <c r="AS57" s="218" t="s">
        <v>109</v>
      </c>
      <c r="AT57" s="218" t="s">
        <v>109</v>
      </c>
      <c r="AU57" s="218" t="s">
        <v>109</v>
      </c>
      <c r="AV57" s="218" t="s">
        <v>109</v>
      </c>
      <c r="AW57" s="190">
        <v>3.4456990300000001</v>
      </c>
      <c r="AX57" s="218" t="s">
        <v>109</v>
      </c>
      <c r="AY57" s="218" t="s">
        <v>109</v>
      </c>
    </row>
    <row r="58" ht="31.5">
      <c r="A58" s="225" t="s">
        <v>161</v>
      </c>
      <c r="B58" s="80" t="s">
        <v>204</v>
      </c>
      <c r="C58" s="80" t="s">
        <v>205</v>
      </c>
      <c r="D58" s="218" t="s">
        <v>109</v>
      </c>
      <c r="E58" s="218" t="s">
        <v>109</v>
      </c>
      <c r="F58" s="218" t="s">
        <v>109</v>
      </c>
      <c r="G58" s="218" t="s">
        <v>109</v>
      </c>
      <c r="H58" s="218" t="s">
        <v>109</v>
      </c>
      <c r="I58" s="218" t="s">
        <v>109</v>
      </c>
      <c r="J58" s="218" t="s">
        <v>109</v>
      </c>
      <c r="K58" s="218" t="s">
        <v>109</v>
      </c>
      <c r="L58" s="218" t="s">
        <v>109</v>
      </c>
      <c r="M58" s="218" t="s">
        <v>109</v>
      </c>
      <c r="N58" s="218" t="s">
        <v>109</v>
      </c>
      <c r="O58" s="218" t="s">
        <v>109</v>
      </c>
      <c r="P58" s="218" t="s">
        <v>109</v>
      </c>
      <c r="Q58" s="218" t="s">
        <v>109</v>
      </c>
      <c r="R58" s="218" t="s">
        <v>109</v>
      </c>
      <c r="S58" s="218" t="s">
        <v>109</v>
      </c>
      <c r="T58" s="218" t="s">
        <v>109</v>
      </c>
      <c r="U58" s="218" t="s">
        <v>109</v>
      </c>
      <c r="V58" s="218" t="s">
        <v>109</v>
      </c>
      <c r="W58" s="218" t="s">
        <v>109</v>
      </c>
      <c r="X58" s="218" t="s">
        <v>109</v>
      </c>
      <c r="Y58" s="218" t="s">
        <v>109</v>
      </c>
      <c r="Z58" s="218" t="s">
        <v>109</v>
      </c>
      <c r="AA58" s="218" t="s">
        <v>109</v>
      </c>
      <c r="AB58" s="218" t="s">
        <v>109</v>
      </c>
      <c r="AC58" s="218" t="s">
        <v>109</v>
      </c>
      <c r="AD58" s="218" t="s">
        <v>109</v>
      </c>
      <c r="AE58" s="218" t="s">
        <v>109</v>
      </c>
      <c r="AF58" s="218" t="s">
        <v>109</v>
      </c>
      <c r="AG58" s="218" t="s">
        <v>109</v>
      </c>
      <c r="AH58" s="218" t="s">
        <v>109</v>
      </c>
      <c r="AI58" s="218" t="s">
        <v>109</v>
      </c>
      <c r="AJ58" s="218" t="s">
        <v>109</v>
      </c>
      <c r="AK58" s="218" t="s">
        <v>109</v>
      </c>
      <c r="AL58" s="218" t="s">
        <v>109</v>
      </c>
      <c r="AM58" s="218" t="s">
        <v>109</v>
      </c>
      <c r="AN58" s="218" t="s">
        <v>109</v>
      </c>
      <c r="AO58" s="218" t="s">
        <v>109</v>
      </c>
      <c r="AP58" s="218" t="s">
        <v>109</v>
      </c>
      <c r="AQ58" s="218" t="s">
        <v>109</v>
      </c>
      <c r="AR58" s="218" t="s">
        <v>109</v>
      </c>
      <c r="AS58" s="218" t="s">
        <v>109</v>
      </c>
      <c r="AT58" s="218" t="s">
        <v>109</v>
      </c>
      <c r="AU58" s="218" t="s">
        <v>109</v>
      </c>
      <c r="AV58" s="218" t="s">
        <v>109</v>
      </c>
      <c r="AW58" s="190">
        <v>3</v>
      </c>
      <c r="AX58" s="218" t="s">
        <v>109</v>
      </c>
      <c r="AY58" s="218" t="s">
        <v>109</v>
      </c>
    </row>
    <row r="59" ht="145.5" hidden="1" customHeight="1">
      <c r="A59" s="79" t="s">
        <v>280</v>
      </c>
      <c r="B59" s="82" t="s">
        <v>281</v>
      </c>
      <c r="C59" s="170" t="s">
        <v>108</v>
      </c>
      <c r="D59" s="227" t="s">
        <v>279</v>
      </c>
      <c r="E59" s="227" t="s">
        <v>279</v>
      </c>
      <c r="F59" s="227" t="s">
        <v>279</v>
      </c>
      <c r="G59" s="227" t="s">
        <v>279</v>
      </c>
      <c r="H59" s="227" t="s">
        <v>279</v>
      </c>
      <c r="I59" s="227" t="s">
        <v>279</v>
      </c>
      <c r="J59" s="227" t="s">
        <v>279</v>
      </c>
      <c r="K59" s="227" t="s">
        <v>279</v>
      </c>
      <c r="L59" s="227" t="s">
        <v>279</v>
      </c>
      <c r="M59" s="227" t="s">
        <v>279</v>
      </c>
      <c r="N59" s="227" t="s">
        <v>279</v>
      </c>
      <c r="O59" s="227" t="s">
        <v>279</v>
      </c>
      <c r="P59" s="227" t="s">
        <v>279</v>
      </c>
      <c r="Q59" s="227" t="s">
        <v>279</v>
      </c>
      <c r="R59" s="227" t="s">
        <v>279</v>
      </c>
      <c r="S59" s="227" t="s">
        <v>279</v>
      </c>
      <c r="T59" s="227" t="s">
        <v>279</v>
      </c>
      <c r="U59" s="227" t="s">
        <v>279</v>
      </c>
      <c r="V59" s="227" t="s">
        <v>279</v>
      </c>
      <c r="W59" s="227" t="s">
        <v>279</v>
      </c>
      <c r="X59" s="227" t="s">
        <v>279</v>
      </c>
      <c r="Y59" s="227" t="s">
        <v>279</v>
      </c>
      <c r="Z59" s="227" t="s">
        <v>279</v>
      </c>
      <c r="AA59" s="227" t="s">
        <v>279</v>
      </c>
      <c r="AB59" s="227" t="s">
        <v>279</v>
      </c>
      <c r="AC59" s="227" t="s">
        <v>279</v>
      </c>
      <c r="AD59" s="227" t="s">
        <v>279</v>
      </c>
      <c r="AE59" s="227" t="s">
        <v>279</v>
      </c>
      <c r="AF59" s="227" t="s">
        <v>279</v>
      </c>
      <c r="AG59" s="227" t="s">
        <v>279</v>
      </c>
      <c r="AH59" s="227" t="s">
        <v>279</v>
      </c>
      <c r="AI59" s="227" t="s">
        <v>279</v>
      </c>
      <c r="AJ59" s="227" t="s">
        <v>279</v>
      </c>
      <c r="AK59" s="227" t="s">
        <v>279</v>
      </c>
      <c r="AL59" s="227" t="s">
        <v>279</v>
      </c>
      <c r="AM59" s="227" t="s">
        <v>279</v>
      </c>
      <c r="AN59" s="227" t="s">
        <v>279</v>
      </c>
      <c r="AO59" s="227" t="s">
        <v>279</v>
      </c>
      <c r="AP59" s="227" t="s">
        <v>279</v>
      </c>
      <c r="AQ59" s="227" t="s">
        <v>279</v>
      </c>
      <c r="AR59" s="227" t="s">
        <v>279</v>
      </c>
      <c r="AS59" s="227" t="s">
        <v>279</v>
      </c>
      <c r="AT59" s="227" t="s">
        <v>279</v>
      </c>
      <c r="AU59" s="227" t="s">
        <v>279</v>
      </c>
      <c r="AV59" s="227" t="s">
        <v>279</v>
      </c>
      <c r="AW59" s="227" t="s">
        <v>279</v>
      </c>
      <c r="AX59" s="227" t="s">
        <v>279</v>
      </c>
      <c r="AY59" s="227" t="s">
        <v>279</v>
      </c>
    </row>
    <row r="60" ht="113.25" hidden="1" customHeight="1">
      <c r="A60" s="79" t="s">
        <v>282</v>
      </c>
      <c r="B60" s="82" t="s">
        <v>283</v>
      </c>
      <c r="C60" s="170" t="s">
        <v>108</v>
      </c>
      <c r="D60" s="227" t="s">
        <v>279</v>
      </c>
      <c r="E60" s="227" t="s">
        <v>279</v>
      </c>
      <c r="F60" s="227" t="s">
        <v>279</v>
      </c>
      <c r="G60" s="227" t="s">
        <v>279</v>
      </c>
      <c r="H60" s="227" t="s">
        <v>279</v>
      </c>
      <c r="I60" s="227" t="s">
        <v>279</v>
      </c>
      <c r="J60" s="227" t="s">
        <v>279</v>
      </c>
      <c r="K60" s="227" t="s">
        <v>279</v>
      </c>
      <c r="L60" s="227" t="s">
        <v>279</v>
      </c>
      <c r="M60" s="227" t="s">
        <v>279</v>
      </c>
      <c r="N60" s="227" t="s">
        <v>279</v>
      </c>
      <c r="O60" s="227" t="s">
        <v>279</v>
      </c>
      <c r="P60" s="227" t="s">
        <v>279</v>
      </c>
      <c r="Q60" s="227" t="s">
        <v>279</v>
      </c>
      <c r="R60" s="227" t="s">
        <v>279</v>
      </c>
      <c r="S60" s="227" t="s">
        <v>279</v>
      </c>
      <c r="T60" s="227" t="s">
        <v>279</v>
      </c>
      <c r="U60" s="227" t="s">
        <v>279</v>
      </c>
      <c r="V60" s="227" t="s">
        <v>279</v>
      </c>
      <c r="W60" s="227" t="s">
        <v>279</v>
      </c>
      <c r="X60" s="227" t="s">
        <v>279</v>
      </c>
      <c r="Y60" s="227" t="s">
        <v>279</v>
      </c>
      <c r="Z60" s="227" t="s">
        <v>279</v>
      </c>
      <c r="AA60" s="227" t="s">
        <v>279</v>
      </c>
      <c r="AB60" s="227" t="s">
        <v>279</v>
      </c>
      <c r="AC60" s="227" t="s">
        <v>279</v>
      </c>
      <c r="AD60" s="227" t="s">
        <v>279</v>
      </c>
      <c r="AE60" s="227" t="s">
        <v>279</v>
      </c>
      <c r="AF60" s="227" t="s">
        <v>279</v>
      </c>
      <c r="AG60" s="227" t="s">
        <v>279</v>
      </c>
      <c r="AH60" s="227" t="s">
        <v>279</v>
      </c>
      <c r="AI60" s="227" t="s">
        <v>279</v>
      </c>
      <c r="AJ60" s="227" t="s">
        <v>279</v>
      </c>
      <c r="AK60" s="227" t="s">
        <v>279</v>
      </c>
      <c r="AL60" s="227" t="s">
        <v>279</v>
      </c>
      <c r="AM60" s="227" t="s">
        <v>279</v>
      </c>
      <c r="AN60" s="227" t="s">
        <v>279</v>
      </c>
      <c r="AO60" s="227" t="s">
        <v>279</v>
      </c>
      <c r="AP60" s="227" t="s">
        <v>279</v>
      </c>
      <c r="AQ60" s="227" t="s">
        <v>279</v>
      </c>
      <c r="AR60" s="227" t="s">
        <v>279</v>
      </c>
      <c r="AS60" s="227" t="s">
        <v>279</v>
      </c>
      <c r="AT60" s="227" t="s">
        <v>279</v>
      </c>
      <c r="AU60" s="227" t="s">
        <v>279</v>
      </c>
      <c r="AV60" s="227" t="s">
        <v>279</v>
      </c>
      <c r="AW60" s="227" t="s">
        <v>279</v>
      </c>
      <c r="AX60" s="227" t="s">
        <v>279</v>
      </c>
      <c r="AY60" s="227" t="s">
        <v>279</v>
      </c>
    </row>
    <row r="61" ht="88.5" hidden="1" customHeight="1">
      <c r="A61" s="79" t="s">
        <v>284</v>
      </c>
      <c r="B61" s="82" t="s">
        <v>285</v>
      </c>
      <c r="C61" s="170" t="s">
        <v>108</v>
      </c>
      <c r="D61" s="227" t="s">
        <v>279</v>
      </c>
      <c r="E61" s="227" t="s">
        <v>279</v>
      </c>
      <c r="F61" s="227" t="s">
        <v>279</v>
      </c>
      <c r="G61" s="227" t="s">
        <v>279</v>
      </c>
      <c r="H61" s="227" t="s">
        <v>279</v>
      </c>
      <c r="I61" s="227" t="s">
        <v>279</v>
      </c>
      <c r="J61" s="227" t="s">
        <v>279</v>
      </c>
      <c r="K61" s="227" t="s">
        <v>279</v>
      </c>
      <c r="L61" s="227" t="s">
        <v>279</v>
      </c>
      <c r="M61" s="227" t="s">
        <v>279</v>
      </c>
      <c r="N61" s="227" t="s">
        <v>279</v>
      </c>
      <c r="O61" s="227" t="s">
        <v>279</v>
      </c>
      <c r="P61" s="227" t="s">
        <v>279</v>
      </c>
      <c r="Q61" s="227" t="s">
        <v>279</v>
      </c>
      <c r="R61" s="227" t="s">
        <v>279</v>
      </c>
      <c r="S61" s="227" t="s">
        <v>279</v>
      </c>
      <c r="T61" s="227" t="s">
        <v>279</v>
      </c>
      <c r="U61" s="227" t="s">
        <v>279</v>
      </c>
      <c r="V61" s="227" t="s">
        <v>279</v>
      </c>
      <c r="W61" s="227" t="s">
        <v>279</v>
      </c>
      <c r="X61" s="227" t="s">
        <v>279</v>
      </c>
      <c r="Y61" s="227" t="s">
        <v>279</v>
      </c>
      <c r="Z61" s="227" t="s">
        <v>279</v>
      </c>
      <c r="AA61" s="227" t="s">
        <v>279</v>
      </c>
      <c r="AB61" s="227" t="s">
        <v>279</v>
      </c>
      <c r="AC61" s="227" t="s">
        <v>279</v>
      </c>
      <c r="AD61" s="227" t="s">
        <v>279</v>
      </c>
      <c r="AE61" s="227" t="s">
        <v>279</v>
      </c>
      <c r="AF61" s="227" t="s">
        <v>279</v>
      </c>
      <c r="AG61" s="227" t="s">
        <v>279</v>
      </c>
      <c r="AH61" s="227" t="s">
        <v>279</v>
      </c>
      <c r="AI61" s="227" t="s">
        <v>279</v>
      </c>
      <c r="AJ61" s="227" t="s">
        <v>279</v>
      </c>
      <c r="AK61" s="227" t="s">
        <v>279</v>
      </c>
      <c r="AL61" s="227" t="s">
        <v>279</v>
      </c>
      <c r="AM61" s="227" t="s">
        <v>279</v>
      </c>
      <c r="AN61" s="227" t="s">
        <v>279</v>
      </c>
      <c r="AO61" s="227" t="s">
        <v>279</v>
      </c>
      <c r="AP61" s="227" t="s">
        <v>279</v>
      </c>
      <c r="AQ61" s="227" t="s">
        <v>279</v>
      </c>
      <c r="AR61" s="227" t="s">
        <v>279</v>
      </c>
      <c r="AS61" s="227" t="s">
        <v>279</v>
      </c>
      <c r="AT61" s="227" t="s">
        <v>279</v>
      </c>
      <c r="AU61" s="227" t="s">
        <v>279</v>
      </c>
      <c r="AV61" s="227" t="s">
        <v>279</v>
      </c>
      <c r="AW61" s="227" t="s">
        <v>279</v>
      </c>
      <c r="AX61" s="227" t="s">
        <v>279</v>
      </c>
      <c r="AY61" s="227" t="s">
        <v>279</v>
      </c>
    </row>
    <row r="62" ht="99" hidden="1" customHeight="1">
      <c r="A62" s="79" t="s">
        <v>286</v>
      </c>
      <c r="B62" s="82" t="s">
        <v>287</v>
      </c>
      <c r="C62" s="170" t="s">
        <v>108</v>
      </c>
      <c r="D62" s="227" t="s">
        <v>279</v>
      </c>
      <c r="E62" s="227" t="s">
        <v>279</v>
      </c>
      <c r="F62" s="227" t="s">
        <v>279</v>
      </c>
      <c r="G62" s="227" t="s">
        <v>279</v>
      </c>
      <c r="H62" s="227" t="s">
        <v>279</v>
      </c>
      <c r="I62" s="227" t="s">
        <v>279</v>
      </c>
      <c r="J62" s="227" t="s">
        <v>279</v>
      </c>
      <c r="K62" s="227" t="s">
        <v>279</v>
      </c>
      <c r="L62" s="227" t="s">
        <v>279</v>
      </c>
      <c r="M62" s="227" t="s">
        <v>279</v>
      </c>
      <c r="N62" s="227" t="s">
        <v>279</v>
      </c>
      <c r="O62" s="227" t="s">
        <v>279</v>
      </c>
      <c r="P62" s="227" t="s">
        <v>279</v>
      </c>
      <c r="Q62" s="227" t="s">
        <v>279</v>
      </c>
      <c r="R62" s="227" t="s">
        <v>279</v>
      </c>
      <c r="S62" s="227" t="s">
        <v>279</v>
      </c>
      <c r="T62" s="227" t="s">
        <v>279</v>
      </c>
      <c r="U62" s="227" t="s">
        <v>279</v>
      </c>
      <c r="V62" s="227" t="s">
        <v>279</v>
      </c>
      <c r="W62" s="227" t="s">
        <v>279</v>
      </c>
      <c r="X62" s="227" t="s">
        <v>279</v>
      </c>
      <c r="Y62" s="227" t="s">
        <v>279</v>
      </c>
      <c r="Z62" s="227" t="s">
        <v>279</v>
      </c>
      <c r="AA62" s="227" t="s">
        <v>279</v>
      </c>
      <c r="AB62" s="227" t="s">
        <v>279</v>
      </c>
      <c r="AC62" s="227" t="s">
        <v>279</v>
      </c>
      <c r="AD62" s="227" t="s">
        <v>279</v>
      </c>
      <c r="AE62" s="227" t="s">
        <v>279</v>
      </c>
      <c r="AF62" s="227" t="s">
        <v>279</v>
      </c>
      <c r="AG62" s="227" t="s">
        <v>279</v>
      </c>
      <c r="AH62" s="227" t="s">
        <v>279</v>
      </c>
      <c r="AI62" s="227" t="s">
        <v>279</v>
      </c>
      <c r="AJ62" s="227" t="s">
        <v>279</v>
      </c>
      <c r="AK62" s="227" t="s">
        <v>279</v>
      </c>
      <c r="AL62" s="227" t="s">
        <v>279</v>
      </c>
      <c r="AM62" s="227" t="s">
        <v>279</v>
      </c>
      <c r="AN62" s="227" t="s">
        <v>279</v>
      </c>
      <c r="AO62" s="227" t="s">
        <v>279</v>
      </c>
      <c r="AP62" s="227" t="s">
        <v>279</v>
      </c>
      <c r="AQ62" s="227" t="s">
        <v>279</v>
      </c>
      <c r="AR62" s="227" t="s">
        <v>279</v>
      </c>
      <c r="AS62" s="227" t="s">
        <v>279</v>
      </c>
      <c r="AT62" s="227" t="s">
        <v>279</v>
      </c>
      <c r="AU62" s="227" t="s">
        <v>279</v>
      </c>
      <c r="AV62" s="227" t="s">
        <v>279</v>
      </c>
      <c r="AW62" s="227" t="s">
        <v>279</v>
      </c>
      <c r="AX62" s="227" t="s">
        <v>279</v>
      </c>
      <c r="AY62" s="227" t="s">
        <v>279</v>
      </c>
    </row>
    <row r="63" s="25" customFormat="1" ht="47.25">
      <c r="A63" s="56" t="s">
        <v>206</v>
      </c>
      <c r="B63" s="57" t="s">
        <v>207</v>
      </c>
      <c r="C63" s="57" t="s">
        <v>108</v>
      </c>
      <c r="D63" s="213" t="s">
        <v>109</v>
      </c>
      <c r="E63" s="213" t="s">
        <v>109</v>
      </c>
      <c r="F63" s="213" t="s">
        <v>109</v>
      </c>
      <c r="G63" s="213" t="s">
        <v>109</v>
      </c>
      <c r="H63" s="213" t="s">
        <v>109</v>
      </c>
      <c r="I63" s="213" t="s">
        <v>109</v>
      </c>
      <c r="J63" s="213" t="s">
        <v>109</v>
      </c>
      <c r="K63" s="213" t="s">
        <v>109</v>
      </c>
      <c r="L63" s="213" t="s">
        <v>109</v>
      </c>
      <c r="M63" s="213" t="s">
        <v>109</v>
      </c>
      <c r="N63" s="213" t="s">
        <v>109</v>
      </c>
      <c r="O63" s="213" t="s">
        <v>109</v>
      </c>
      <c r="P63" s="213" t="s">
        <v>109</v>
      </c>
      <c r="Q63" s="213" t="s">
        <v>109</v>
      </c>
      <c r="R63" s="213" t="s">
        <v>109</v>
      </c>
      <c r="S63" s="213" t="s">
        <v>109</v>
      </c>
      <c r="T63" s="213" t="s">
        <v>109</v>
      </c>
      <c r="U63" s="213" t="s">
        <v>109</v>
      </c>
      <c r="V63" s="213" t="s">
        <v>109</v>
      </c>
      <c r="W63" s="213" t="s">
        <v>109</v>
      </c>
      <c r="X63" s="213" t="s">
        <v>109</v>
      </c>
      <c r="Y63" s="213" t="s">
        <v>109</v>
      </c>
      <c r="Z63" s="213" t="s">
        <v>109</v>
      </c>
      <c r="AA63" s="213" t="s">
        <v>109</v>
      </c>
      <c r="AB63" s="213" t="s">
        <v>109</v>
      </c>
      <c r="AC63" s="213" t="s">
        <v>109</v>
      </c>
      <c r="AD63" s="213" t="s">
        <v>109</v>
      </c>
      <c r="AE63" s="213" t="s">
        <v>109</v>
      </c>
      <c r="AF63" s="213" t="s">
        <v>109</v>
      </c>
      <c r="AG63" s="213" t="s">
        <v>109</v>
      </c>
      <c r="AH63" s="213" t="s">
        <v>109</v>
      </c>
      <c r="AI63" s="213" t="s">
        <v>109</v>
      </c>
      <c r="AJ63" s="213" t="s">
        <v>109</v>
      </c>
      <c r="AK63" s="213" t="s">
        <v>109</v>
      </c>
      <c r="AL63" s="213" t="s">
        <v>109</v>
      </c>
      <c r="AM63" s="213" t="s">
        <v>109</v>
      </c>
      <c r="AN63" s="213" t="s">
        <v>109</v>
      </c>
      <c r="AO63" s="228">
        <f>AO71+AO64</f>
        <v>6.2030555999999999</v>
      </c>
      <c r="AP63" s="213" t="s">
        <v>109</v>
      </c>
      <c r="AQ63" s="213" t="s">
        <v>109</v>
      </c>
      <c r="AR63" s="213" t="s">
        <v>109</v>
      </c>
      <c r="AS63" s="213" t="s">
        <v>109</v>
      </c>
      <c r="AT63" s="213" t="s">
        <v>109</v>
      </c>
      <c r="AU63" s="213" t="s">
        <v>109</v>
      </c>
      <c r="AV63" s="213" t="s">
        <v>109</v>
      </c>
      <c r="AW63" s="213" t="s">
        <v>109</v>
      </c>
      <c r="AX63" s="213" t="s">
        <v>109</v>
      </c>
      <c r="AY63" s="213" t="s">
        <v>109</v>
      </c>
    </row>
    <row r="64" s="25" customFormat="1" ht="47.25">
      <c r="A64" s="214" t="s">
        <v>208</v>
      </c>
      <c r="B64" s="215" t="s">
        <v>209</v>
      </c>
      <c r="C64" s="229" t="s">
        <v>108</v>
      </c>
      <c r="D64" s="227" t="s">
        <v>109</v>
      </c>
      <c r="E64" s="227" t="s">
        <v>109</v>
      </c>
      <c r="F64" s="227" t="s">
        <v>109</v>
      </c>
      <c r="G64" s="227" t="s">
        <v>109</v>
      </c>
      <c r="H64" s="227" t="s">
        <v>109</v>
      </c>
      <c r="I64" s="227" t="s">
        <v>109</v>
      </c>
      <c r="J64" s="227" t="s">
        <v>109</v>
      </c>
      <c r="K64" s="227" t="s">
        <v>109</v>
      </c>
      <c r="L64" s="227" t="s">
        <v>109</v>
      </c>
      <c r="M64" s="227" t="s">
        <v>109</v>
      </c>
      <c r="N64" s="227" t="s">
        <v>109</v>
      </c>
      <c r="O64" s="227" t="s">
        <v>109</v>
      </c>
      <c r="P64" s="227" t="s">
        <v>109</v>
      </c>
      <c r="Q64" s="227" t="s">
        <v>109</v>
      </c>
      <c r="R64" s="227" t="s">
        <v>109</v>
      </c>
      <c r="S64" s="227" t="s">
        <v>109</v>
      </c>
      <c r="T64" s="227" t="s">
        <v>109</v>
      </c>
      <c r="U64" s="227" t="s">
        <v>109</v>
      </c>
      <c r="V64" s="227" t="s">
        <v>109</v>
      </c>
      <c r="W64" s="227" t="s">
        <v>109</v>
      </c>
      <c r="X64" s="227" t="s">
        <v>109</v>
      </c>
      <c r="Y64" s="227" t="s">
        <v>109</v>
      </c>
      <c r="Z64" s="227" t="s">
        <v>109</v>
      </c>
      <c r="AA64" s="227" t="s">
        <v>109</v>
      </c>
      <c r="AB64" s="227" t="s">
        <v>109</v>
      </c>
      <c r="AC64" s="227" t="s">
        <v>109</v>
      </c>
      <c r="AD64" s="227" t="s">
        <v>109</v>
      </c>
      <c r="AE64" s="227" t="s">
        <v>109</v>
      </c>
      <c r="AF64" s="227" t="s">
        <v>109</v>
      </c>
      <c r="AG64" s="227" t="s">
        <v>109</v>
      </c>
      <c r="AH64" s="227" t="s">
        <v>109</v>
      </c>
      <c r="AI64" s="227" t="s">
        <v>109</v>
      </c>
      <c r="AJ64" s="227" t="s">
        <v>109</v>
      </c>
      <c r="AK64" s="227" t="s">
        <v>109</v>
      </c>
      <c r="AL64" s="227" t="s">
        <v>109</v>
      </c>
      <c r="AM64" s="227" t="s">
        <v>109</v>
      </c>
      <c r="AN64" s="227" t="s">
        <v>109</v>
      </c>
      <c r="AO64" s="227">
        <f>AO65</f>
        <v>5.8130556000000002</v>
      </c>
      <c r="AP64" s="227" t="s">
        <v>109</v>
      </c>
      <c r="AQ64" s="227" t="s">
        <v>109</v>
      </c>
      <c r="AR64" s="227" t="s">
        <v>109</v>
      </c>
      <c r="AS64" s="227" t="s">
        <v>109</v>
      </c>
      <c r="AT64" s="227" t="s">
        <v>109</v>
      </c>
      <c r="AU64" s="227" t="s">
        <v>109</v>
      </c>
      <c r="AV64" s="227" t="s">
        <v>109</v>
      </c>
      <c r="AW64" s="227" t="s">
        <v>109</v>
      </c>
      <c r="AX64" s="227" t="s">
        <v>109</v>
      </c>
      <c r="AY64" s="227" t="s">
        <v>109</v>
      </c>
    </row>
    <row r="65" ht="78.75">
      <c r="A65" s="79" t="s">
        <v>417</v>
      </c>
      <c r="B65" s="80" t="s">
        <v>210</v>
      </c>
      <c r="C65" s="170" t="s">
        <v>211</v>
      </c>
      <c r="D65" s="230" t="s">
        <v>109</v>
      </c>
      <c r="E65" s="230" t="s">
        <v>109</v>
      </c>
      <c r="F65" s="230" t="s">
        <v>109</v>
      </c>
      <c r="G65" s="230" t="s">
        <v>109</v>
      </c>
      <c r="H65" s="230" t="s">
        <v>109</v>
      </c>
      <c r="I65" s="230" t="s">
        <v>109</v>
      </c>
      <c r="J65" s="230" t="s">
        <v>109</v>
      </c>
      <c r="K65" s="230" t="s">
        <v>109</v>
      </c>
      <c r="L65" s="230" t="s">
        <v>109</v>
      </c>
      <c r="M65" s="230" t="s">
        <v>109</v>
      </c>
      <c r="N65" s="230" t="s">
        <v>109</v>
      </c>
      <c r="O65" s="230" t="s">
        <v>109</v>
      </c>
      <c r="P65" s="230" t="s">
        <v>109</v>
      </c>
      <c r="Q65" s="230" t="s">
        <v>109</v>
      </c>
      <c r="R65" s="230" t="s">
        <v>109</v>
      </c>
      <c r="S65" s="230" t="s">
        <v>109</v>
      </c>
      <c r="T65" s="230" t="s">
        <v>109</v>
      </c>
      <c r="U65" s="230" t="s">
        <v>109</v>
      </c>
      <c r="V65" s="230" t="s">
        <v>109</v>
      </c>
      <c r="W65" s="230" t="s">
        <v>109</v>
      </c>
      <c r="X65" s="230" t="s">
        <v>109</v>
      </c>
      <c r="Y65" s="230" t="s">
        <v>109</v>
      </c>
      <c r="Z65" s="230" t="s">
        <v>109</v>
      </c>
      <c r="AA65" s="230" t="s">
        <v>109</v>
      </c>
      <c r="AB65" s="230" t="s">
        <v>109</v>
      </c>
      <c r="AC65" s="230" t="s">
        <v>109</v>
      </c>
      <c r="AD65" s="230" t="s">
        <v>109</v>
      </c>
      <c r="AE65" s="230" t="s">
        <v>109</v>
      </c>
      <c r="AF65" s="230" t="s">
        <v>109</v>
      </c>
      <c r="AG65" s="230" t="s">
        <v>109</v>
      </c>
      <c r="AH65" s="230" t="s">
        <v>109</v>
      </c>
      <c r="AI65" s="230" t="s">
        <v>109</v>
      </c>
      <c r="AJ65" s="230" t="s">
        <v>109</v>
      </c>
      <c r="AK65" s="230" t="s">
        <v>109</v>
      </c>
      <c r="AL65" s="230" t="s">
        <v>109</v>
      </c>
      <c r="AM65" s="230" t="s">
        <v>109</v>
      </c>
      <c r="AN65" s="230" t="s">
        <v>109</v>
      </c>
      <c r="AO65" s="230">
        <v>5.8130556000000002</v>
      </c>
      <c r="AP65" s="230" t="s">
        <v>109</v>
      </c>
      <c r="AQ65" s="230" t="s">
        <v>109</v>
      </c>
      <c r="AR65" s="230" t="s">
        <v>109</v>
      </c>
      <c r="AS65" s="230" t="s">
        <v>109</v>
      </c>
      <c r="AT65" s="230" t="s">
        <v>109</v>
      </c>
      <c r="AU65" s="230" t="s">
        <v>109</v>
      </c>
      <c r="AV65" s="230" t="s">
        <v>109</v>
      </c>
      <c r="AW65" s="230" t="s">
        <v>109</v>
      </c>
      <c r="AX65" s="230" t="s">
        <v>109</v>
      </c>
      <c r="AY65" s="230" t="s">
        <v>109</v>
      </c>
    </row>
    <row r="66" s="25" customFormat="1" ht="47.25" hidden="1">
      <c r="A66" s="214" t="s">
        <v>212</v>
      </c>
      <c r="B66" s="215" t="s">
        <v>213</v>
      </c>
      <c r="C66" s="229" t="s">
        <v>108</v>
      </c>
      <c r="D66" s="227" t="s">
        <v>279</v>
      </c>
      <c r="E66" s="227" t="s">
        <v>279</v>
      </c>
      <c r="F66" s="227" t="s">
        <v>279</v>
      </c>
      <c r="G66" s="227" t="s">
        <v>279</v>
      </c>
      <c r="H66" s="227" t="s">
        <v>279</v>
      </c>
      <c r="I66" s="227" t="s">
        <v>279</v>
      </c>
      <c r="J66" s="227" t="s">
        <v>279</v>
      </c>
      <c r="K66" s="227" t="s">
        <v>279</v>
      </c>
      <c r="L66" s="227" t="s">
        <v>279</v>
      </c>
      <c r="M66" s="227" t="s">
        <v>279</v>
      </c>
      <c r="N66" s="227" t="s">
        <v>279</v>
      </c>
      <c r="O66" s="227" t="s">
        <v>279</v>
      </c>
      <c r="P66" s="227" t="s">
        <v>279</v>
      </c>
      <c r="Q66" s="227" t="s">
        <v>279</v>
      </c>
      <c r="R66" s="227" t="s">
        <v>279</v>
      </c>
      <c r="S66" s="227" t="s">
        <v>279</v>
      </c>
      <c r="T66" s="227" t="s">
        <v>279</v>
      </c>
      <c r="U66" s="227" t="s">
        <v>279</v>
      </c>
      <c r="V66" s="227" t="s">
        <v>279</v>
      </c>
      <c r="W66" s="227" t="s">
        <v>279</v>
      </c>
      <c r="X66" s="227" t="s">
        <v>279</v>
      </c>
      <c r="Y66" s="227" t="s">
        <v>279</v>
      </c>
      <c r="Z66" s="227" t="s">
        <v>279</v>
      </c>
      <c r="AA66" s="227" t="s">
        <v>279</v>
      </c>
      <c r="AB66" s="227" t="s">
        <v>279</v>
      </c>
      <c r="AC66" s="227" t="s">
        <v>279</v>
      </c>
      <c r="AD66" s="227" t="s">
        <v>279</v>
      </c>
      <c r="AE66" s="227" t="s">
        <v>279</v>
      </c>
      <c r="AF66" s="227" t="s">
        <v>279</v>
      </c>
      <c r="AG66" s="227" t="s">
        <v>279</v>
      </c>
      <c r="AH66" s="227" t="s">
        <v>279</v>
      </c>
      <c r="AI66" s="227" t="s">
        <v>279</v>
      </c>
      <c r="AJ66" s="227" t="s">
        <v>279</v>
      </c>
      <c r="AK66" s="227" t="s">
        <v>279</v>
      </c>
      <c r="AL66" s="227" t="s">
        <v>279</v>
      </c>
      <c r="AM66" s="227" t="s">
        <v>279</v>
      </c>
      <c r="AN66" s="227" t="s">
        <v>279</v>
      </c>
      <c r="AO66" s="227" t="s">
        <v>279</v>
      </c>
      <c r="AP66" s="227" t="s">
        <v>279</v>
      </c>
      <c r="AQ66" s="227" t="s">
        <v>279</v>
      </c>
      <c r="AR66" s="227" t="s">
        <v>279</v>
      </c>
      <c r="AS66" s="227" t="s">
        <v>279</v>
      </c>
      <c r="AT66" s="227" t="s">
        <v>279</v>
      </c>
      <c r="AU66" s="227" t="s">
        <v>279</v>
      </c>
      <c r="AV66" s="227" t="s">
        <v>279</v>
      </c>
      <c r="AW66" s="227" t="s">
        <v>279</v>
      </c>
      <c r="AX66" s="227" t="s">
        <v>279</v>
      </c>
      <c r="AY66" s="227" t="s">
        <v>279</v>
      </c>
    </row>
    <row r="67" hidden="1">
      <c r="A67" s="79" t="s">
        <v>212</v>
      </c>
      <c r="B67" s="82"/>
      <c r="C67" s="170"/>
      <c r="D67" s="227"/>
      <c r="E67" s="227"/>
      <c r="F67" s="227"/>
      <c r="G67" s="227"/>
      <c r="H67" s="227"/>
      <c r="I67" s="227"/>
      <c r="J67" s="227"/>
      <c r="K67" s="227"/>
      <c r="L67" s="227"/>
      <c r="M67" s="227"/>
      <c r="N67" s="227"/>
      <c r="O67" s="227"/>
      <c r="P67" s="227"/>
      <c r="Q67" s="227"/>
      <c r="R67" s="227"/>
      <c r="S67" s="227"/>
      <c r="T67" s="227"/>
      <c r="U67" s="227"/>
      <c r="V67" s="227"/>
      <c r="W67" s="227"/>
      <c r="X67" s="227"/>
      <c r="Y67" s="227"/>
      <c r="Z67" s="227"/>
      <c r="AA67" s="227"/>
      <c r="AB67" s="227"/>
      <c r="AC67" s="227"/>
      <c r="AD67" s="227"/>
      <c r="AE67" s="227"/>
      <c r="AF67" s="227"/>
      <c r="AG67" s="227"/>
      <c r="AH67" s="227"/>
      <c r="AI67" s="227"/>
      <c r="AJ67" s="227"/>
      <c r="AK67" s="227"/>
      <c r="AL67" s="227"/>
      <c r="AM67" s="227"/>
      <c r="AN67" s="227"/>
      <c r="AO67" s="227"/>
      <c r="AP67" s="227"/>
      <c r="AQ67" s="227"/>
      <c r="AR67" s="227"/>
      <c r="AS67" s="227"/>
      <c r="AT67" s="227"/>
      <c r="AU67" s="227"/>
      <c r="AV67" s="227"/>
      <c r="AW67" s="227"/>
      <c r="AX67" s="227"/>
      <c r="AY67" s="227"/>
    </row>
    <row r="68" hidden="1">
      <c r="A68" s="79" t="s">
        <v>212</v>
      </c>
      <c r="B68" s="82"/>
      <c r="C68" s="170"/>
      <c r="D68" s="227"/>
      <c r="E68" s="227"/>
      <c r="F68" s="227"/>
      <c r="G68" s="227"/>
      <c r="H68" s="227"/>
      <c r="I68" s="227"/>
      <c r="J68" s="227"/>
      <c r="K68" s="227"/>
      <c r="L68" s="227"/>
      <c r="M68" s="227"/>
      <c r="N68" s="227"/>
      <c r="O68" s="227"/>
      <c r="P68" s="227"/>
      <c r="Q68" s="227"/>
      <c r="R68" s="227"/>
      <c r="S68" s="227"/>
      <c r="T68" s="227"/>
      <c r="U68" s="227"/>
      <c r="V68" s="227"/>
      <c r="W68" s="227"/>
      <c r="X68" s="227"/>
      <c r="Y68" s="227"/>
      <c r="Z68" s="227"/>
      <c r="AA68" s="227"/>
      <c r="AB68" s="227"/>
      <c r="AC68" s="227"/>
      <c r="AD68" s="227"/>
      <c r="AE68" s="227"/>
      <c r="AF68" s="227"/>
      <c r="AG68" s="227"/>
      <c r="AH68" s="227"/>
      <c r="AI68" s="227"/>
      <c r="AJ68" s="227"/>
      <c r="AK68" s="227"/>
      <c r="AL68" s="227"/>
      <c r="AM68" s="227"/>
      <c r="AN68" s="227"/>
      <c r="AO68" s="227"/>
      <c r="AP68" s="227"/>
      <c r="AQ68" s="227"/>
      <c r="AR68" s="227"/>
      <c r="AS68" s="227"/>
      <c r="AT68" s="227"/>
      <c r="AU68" s="227"/>
      <c r="AV68" s="227"/>
      <c r="AW68" s="227"/>
      <c r="AX68" s="227"/>
      <c r="AY68" s="227"/>
    </row>
    <row r="69" ht="87.75" hidden="1" customHeight="1">
      <c r="A69" s="79" t="s">
        <v>402</v>
      </c>
      <c r="B69" s="82" t="s">
        <v>403</v>
      </c>
      <c r="C69" s="170" t="s">
        <v>108</v>
      </c>
      <c r="D69" s="227" t="s">
        <v>279</v>
      </c>
      <c r="E69" s="227" t="s">
        <v>279</v>
      </c>
      <c r="F69" s="227" t="s">
        <v>279</v>
      </c>
      <c r="G69" s="227" t="s">
        <v>279</v>
      </c>
      <c r="H69" s="227" t="s">
        <v>279</v>
      </c>
      <c r="I69" s="227" t="s">
        <v>279</v>
      </c>
      <c r="J69" s="227" t="s">
        <v>279</v>
      </c>
      <c r="K69" s="227" t="s">
        <v>279</v>
      </c>
      <c r="L69" s="227" t="s">
        <v>279</v>
      </c>
      <c r="M69" s="227" t="s">
        <v>279</v>
      </c>
      <c r="N69" s="227" t="s">
        <v>279</v>
      </c>
      <c r="O69" s="227" t="s">
        <v>279</v>
      </c>
      <c r="P69" s="227" t="s">
        <v>279</v>
      </c>
      <c r="Q69" s="227" t="s">
        <v>279</v>
      </c>
      <c r="R69" s="227" t="s">
        <v>279</v>
      </c>
      <c r="S69" s="227" t="s">
        <v>279</v>
      </c>
      <c r="T69" s="227" t="s">
        <v>279</v>
      </c>
      <c r="U69" s="227" t="s">
        <v>279</v>
      </c>
      <c r="V69" s="227" t="s">
        <v>279</v>
      </c>
      <c r="W69" s="227" t="s">
        <v>279</v>
      </c>
      <c r="X69" s="227" t="s">
        <v>279</v>
      </c>
      <c r="Y69" s="227" t="s">
        <v>279</v>
      </c>
      <c r="Z69" s="227" t="s">
        <v>279</v>
      </c>
      <c r="AA69" s="227" t="s">
        <v>279</v>
      </c>
      <c r="AB69" s="227" t="s">
        <v>279</v>
      </c>
      <c r="AC69" s="227" t="s">
        <v>279</v>
      </c>
      <c r="AD69" s="227" t="s">
        <v>279</v>
      </c>
      <c r="AE69" s="227" t="s">
        <v>279</v>
      </c>
      <c r="AF69" s="227" t="s">
        <v>279</v>
      </c>
      <c r="AG69" s="227" t="s">
        <v>279</v>
      </c>
      <c r="AH69" s="227" t="s">
        <v>279</v>
      </c>
      <c r="AI69" s="227" t="s">
        <v>279</v>
      </c>
      <c r="AJ69" s="227" t="s">
        <v>279</v>
      </c>
      <c r="AK69" s="227" t="s">
        <v>279</v>
      </c>
      <c r="AL69" s="227" t="s">
        <v>279</v>
      </c>
      <c r="AM69" s="227" t="s">
        <v>279</v>
      </c>
      <c r="AN69" s="227" t="s">
        <v>279</v>
      </c>
      <c r="AO69" s="227" t="s">
        <v>279</v>
      </c>
      <c r="AP69" s="227" t="s">
        <v>279</v>
      </c>
      <c r="AQ69" s="227" t="s">
        <v>279</v>
      </c>
      <c r="AR69" s="227" t="s">
        <v>279</v>
      </c>
      <c r="AS69" s="227" t="s">
        <v>279</v>
      </c>
      <c r="AT69" s="227" t="s">
        <v>279</v>
      </c>
      <c r="AU69" s="227" t="s">
        <v>279</v>
      </c>
      <c r="AV69" s="227" t="s">
        <v>279</v>
      </c>
      <c r="AW69" s="227" t="s">
        <v>279</v>
      </c>
      <c r="AX69" s="227" t="s">
        <v>279</v>
      </c>
      <c r="AY69" s="227" t="s">
        <v>279</v>
      </c>
    </row>
    <row r="70" ht="90" hidden="1" customHeight="1">
      <c r="A70" s="79" t="s">
        <v>404</v>
      </c>
      <c r="B70" s="82" t="s">
        <v>405</v>
      </c>
      <c r="C70" s="170" t="s">
        <v>108</v>
      </c>
      <c r="D70" s="227" t="s">
        <v>279</v>
      </c>
      <c r="E70" s="227" t="s">
        <v>279</v>
      </c>
      <c r="F70" s="227" t="s">
        <v>279</v>
      </c>
      <c r="G70" s="227" t="s">
        <v>279</v>
      </c>
      <c r="H70" s="227" t="s">
        <v>279</v>
      </c>
      <c r="I70" s="227" t="s">
        <v>279</v>
      </c>
      <c r="J70" s="227" t="s">
        <v>279</v>
      </c>
      <c r="K70" s="227" t="s">
        <v>279</v>
      </c>
      <c r="L70" s="227" t="s">
        <v>279</v>
      </c>
      <c r="M70" s="227" t="s">
        <v>279</v>
      </c>
      <c r="N70" s="227" t="s">
        <v>279</v>
      </c>
      <c r="O70" s="227" t="s">
        <v>279</v>
      </c>
      <c r="P70" s="227" t="s">
        <v>279</v>
      </c>
      <c r="Q70" s="227" t="s">
        <v>279</v>
      </c>
      <c r="R70" s="227" t="s">
        <v>279</v>
      </c>
      <c r="S70" s="227" t="s">
        <v>279</v>
      </c>
      <c r="T70" s="227" t="s">
        <v>279</v>
      </c>
      <c r="U70" s="227" t="s">
        <v>279</v>
      </c>
      <c r="V70" s="227" t="s">
        <v>279</v>
      </c>
      <c r="W70" s="227" t="s">
        <v>279</v>
      </c>
      <c r="X70" s="227" t="s">
        <v>279</v>
      </c>
      <c r="Y70" s="227" t="s">
        <v>279</v>
      </c>
      <c r="Z70" s="227" t="s">
        <v>279</v>
      </c>
      <c r="AA70" s="227" t="s">
        <v>279</v>
      </c>
      <c r="AB70" s="227" t="s">
        <v>279</v>
      </c>
      <c r="AC70" s="227" t="s">
        <v>279</v>
      </c>
      <c r="AD70" s="227" t="s">
        <v>279</v>
      </c>
      <c r="AE70" s="227" t="s">
        <v>279</v>
      </c>
      <c r="AF70" s="227" t="s">
        <v>279</v>
      </c>
      <c r="AG70" s="227" t="s">
        <v>279</v>
      </c>
      <c r="AH70" s="227" t="s">
        <v>279</v>
      </c>
      <c r="AI70" s="227" t="s">
        <v>279</v>
      </c>
      <c r="AJ70" s="227" t="s">
        <v>279</v>
      </c>
      <c r="AK70" s="227" t="s">
        <v>279</v>
      </c>
      <c r="AL70" s="227" t="s">
        <v>279</v>
      </c>
      <c r="AM70" s="227" t="s">
        <v>279</v>
      </c>
      <c r="AN70" s="227" t="s">
        <v>279</v>
      </c>
      <c r="AO70" s="227" t="s">
        <v>279</v>
      </c>
      <c r="AP70" s="227" t="s">
        <v>279</v>
      </c>
      <c r="AQ70" s="227" t="s">
        <v>279</v>
      </c>
      <c r="AR70" s="227" t="s">
        <v>279</v>
      </c>
      <c r="AS70" s="227" t="s">
        <v>279</v>
      </c>
      <c r="AT70" s="227" t="s">
        <v>279</v>
      </c>
      <c r="AU70" s="227" t="s">
        <v>279</v>
      </c>
      <c r="AV70" s="227" t="s">
        <v>279</v>
      </c>
      <c r="AW70" s="227" t="s">
        <v>279</v>
      </c>
      <c r="AX70" s="227" t="s">
        <v>279</v>
      </c>
      <c r="AY70" s="227" t="s">
        <v>279</v>
      </c>
    </row>
    <row r="71" s="25" customFormat="1" ht="63">
      <c r="A71" s="214" t="s">
        <v>214</v>
      </c>
      <c r="B71" s="215" t="s">
        <v>215</v>
      </c>
      <c r="C71" s="229" t="s">
        <v>108</v>
      </c>
      <c r="D71" s="135" t="s">
        <v>109</v>
      </c>
      <c r="E71" s="135" t="s">
        <v>109</v>
      </c>
      <c r="F71" s="135" t="s">
        <v>109</v>
      </c>
      <c r="G71" s="135" t="s">
        <v>109</v>
      </c>
      <c r="H71" s="135" t="s">
        <v>109</v>
      </c>
      <c r="I71" s="135" t="s">
        <v>109</v>
      </c>
      <c r="J71" s="135" t="s">
        <v>109</v>
      </c>
      <c r="K71" s="135" t="s">
        <v>109</v>
      </c>
      <c r="L71" s="135" t="s">
        <v>109</v>
      </c>
      <c r="M71" s="135" t="s">
        <v>109</v>
      </c>
      <c r="N71" s="135" t="s">
        <v>109</v>
      </c>
      <c r="O71" s="135" t="s">
        <v>109</v>
      </c>
      <c r="P71" s="135" t="s">
        <v>109</v>
      </c>
      <c r="Q71" s="135" t="s">
        <v>109</v>
      </c>
      <c r="R71" s="135" t="s">
        <v>109</v>
      </c>
      <c r="S71" s="135" t="s">
        <v>109</v>
      </c>
      <c r="T71" s="135" t="s">
        <v>109</v>
      </c>
      <c r="U71" s="135" t="s">
        <v>109</v>
      </c>
      <c r="V71" s="135" t="s">
        <v>109</v>
      </c>
      <c r="W71" s="135" t="s">
        <v>109</v>
      </c>
      <c r="X71" s="135" t="s">
        <v>109</v>
      </c>
      <c r="Y71" s="135" t="s">
        <v>109</v>
      </c>
      <c r="Z71" s="135" t="s">
        <v>109</v>
      </c>
      <c r="AA71" s="135" t="s">
        <v>109</v>
      </c>
      <c r="AB71" s="135" t="s">
        <v>109</v>
      </c>
      <c r="AC71" s="135" t="s">
        <v>109</v>
      </c>
      <c r="AD71" s="135" t="s">
        <v>109</v>
      </c>
      <c r="AE71" s="135" t="s">
        <v>109</v>
      </c>
      <c r="AF71" s="135" t="s">
        <v>109</v>
      </c>
      <c r="AG71" s="135" t="s">
        <v>109</v>
      </c>
      <c r="AH71" s="135" t="s">
        <v>109</v>
      </c>
      <c r="AI71" s="135" t="s">
        <v>109</v>
      </c>
      <c r="AJ71" s="135" t="s">
        <v>109</v>
      </c>
      <c r="AK71" s="135" t="s">
        <v>109</v>
      </c>
      <c r="AL71" s="135" t="s">
        <v>109</v>
      </c>
      <c r="AM71" s="135" t="s">
        <v>109</v>
      </c>
      <c r="AN71" s="135" t="s">
        <v>109</v>
      </c>
      <c r="AO71" s="227">
        <f>SUM(AO72)</f>
        <v>0.39000000000000001</v>
      </c>
      <c r="AP71" s="135" t="s">
        <v>109</v>
      </c>
      <c r="AQ71" s="135" t="s">
        <v>109</v>
      </c>
      <c r="AR71" s="135" t="s">
        <v>109</v>
      </c>
      <c r="AS71" s="135" t="s">
        <v>109</v>
      </c>
      <c r="AT71" s="135" t="s">
        <v>109</v>
      </c>
      <c r="AU71" s="135" t="s">
        <v>109</v>
      </c>
      <c r="AV71" s="135" t="s">
        <v>109</v>
      </c>
      <c r="AW71" s="135" t="s">
        <v>109</v>
      </c>
      <c r="AX71" s="135" t="s">
        <v>109</v>
      </c>
      <c r="AY71" s="135" t="s">
        <v>109</v>
      </c>
    </row>
    <row r="72" ht="126">
      <c r="A72" s="79" t="s">
        <v>214</v>
      </c>
      <c r="B72" s="82" t="s">
        <v>216</v>
      </c>
      <c r="C72" s="170" t="s">
        <v>217</v>
      </c>
      <c r="D72" s="135" t="s">
        <v>109</v>
      </c>
      <c r="E72" s="135" t="s">
        <v>109</v>
      </c>
      <c r="F72" s="135" t="s">
        <v>109</v>
      </c>
      <c r="G72" s="135" t="s">
        <v>109</v>
      </c>
      <c r="H72" s="135" t="s">
        <v>109</v>
      </c>
      <c r="I72" s="135" t="s">
        <v>109</v>
      </c>
      <c r="J72" s="135" t="s">
        <v>109</v>
      </c>
      <c r="K72" s="135" t="s">
        <v>109</v>
      </c>
      <c r="L72" s="135" t="s">
        <v>109</v>
      </c>
      <c r="M72" s="135" t="s">
        <v>109</v>
      </c>
      <c r="N72" s="135" t="s">
        <v>109</v>
      </c>
      <c r="O72" s="135" t="s">
        <v>109</v>
      </c>
      <c r="P72" s="135" t="s">
        <v>109</v>
      </c>
      <c r="Q72" s="135" t="s">
        <v>109</v>
      </c>
      <c r="R72" s="135" t="s">
        <v>109</v>
      </c>
      <c r="S72" s="135" t="s">
        <v>109</v>
      </c>
      <c r="T72" s="135" t="s">
        <v>109</v>
      </c>
      <c r="U72" s="135" t="s">
        <v>109</v>
      </c>
      <c r="V72" s="135" t="s">
        <v>109</v>
      </c>
      <c r="W72" s="135" t="s">
        <v>109</v>
      </c>
      <c r="X72" s="135" t="s">
        <v>109</v>
      </c>
      <c r="Y72" s="135" t="s">
        <v>109</v>
      </c>
      <c r="Z72" s="135" t="s">
        <v>109</v>
      </c>
      <c r="AA72" s="135" t="s">
        <v>109</v>
      </c>
      <c r="AB72" s="135" t="s">
        <v>109</v>
      </c>
      <c r="AC72" s="135" t="s">
        <v>109</v>
      </c>
      <c r="AD72" s="135" t="s">
        <v>109</v>
      </c>
      <c r="AE72" s="135" t="s">
        <v>109</v>
      </c>
      <c r="AF72" s="135" t="s">
        <v>109</v>
      </c>
      <c r="AG72" s="135" t="s">
        <v>109</v>
      </c>
      <c r="AH72" s="135" t="s">
        <v>109</v>
      </c>
      <c r="AI72" s="135" t="s">
        <v>109</v>
      </c>
      <c r="AJ72" s="135" t="s">
        <v>109</v>
      </c>
      <c r="AK72" s="135" t="s">
        <v>109</v>
      </c>
      <c r="AL72" s="135" t="s">
        <v>109</v>
      </c>
      <c r="AM72" s="135" t="s">
        <v>109</v>
      </c>
      <c r="AN72" s="135" t="s">
        <v>109</v>
      </c>
      <c r="AO72" s="230">
        <v>0.39000000000000001</v>
      </c>
      <c r="AP72" s="135" t="s">
        <v>109</v>
      </c>
      <c r="AQ72" s="135" t="s">
        <v>109</v>
      </c>
      <c r="AR72" s="135" t="s">
        <v>109</v>
      </c>
      <c r="AS72" s="135" t="s">
        <v>109</v>
      </c>
      <c r="AT72" s="135" t="s">
        <v>109</v>
      </c>
      <c r="AU72" s="135" t="s">
        <v>109</v>
      </c>
      <c r="AV72" s="135" t="s">
        <v>109</v>
      </c>
      <c r="AW72" s="135" t="s">
        <v>109</v>
      </c>
      <c r="AX72" s="135" t="s">
        <v>109</v>
      </c>
      <c r="AY72" s="135" t="s">
        <v>109</v>
      </c>
    </row>
    <row r="73" ht="135" hidden="1" customHeight="1">
      <c r="A73" s="79" t="s">
        <v>288</v>
      </c>
      <c r="B73" s="82" t="s">
        <v>289</v>
      </c>
      <c r="C73" s="170" t="s">
        <v>108</v>
      </c>
      <c r="D73" s="227" t="s">
        <v>279</v>
      </c>
      <c r="E73" s="227" t="s">
        <v>279</v>
      </c>
      <c r="F73" s="227" t="s">
        <v>279</v>
      </c>
      <c r="G73" s="227" t="s">
        <v>279</v>
      </c>
      <c r="H73" s="227" t="s">
        <v>279</v>
      </c>
      <c r="I73" s="227" t="s">
        <v>279</v>
      </c>
      <c r="J73" s="227" t="s">
        <v>279</v>
      </c>
      <c r="K73" s="227" t="s">
        <v>279</v>
      </c>
      <c r="L73" s="227" t="s">
        <v>279</v>
      </c>
      <c r="M73" s="227" t="s">
        <v>279</v>
      </c>
      <c r="N73" s="227" t="s">
        <v>279</v>
      </c>
      <c r="O73" s="227" t="s">
        <v>279</v>
      </c>
      <c r="P73" s="227" t="s">
        <v>279</v>
      </c>
      <c r="Q73" s="227" t="s">
        <v>279</v>
      </c>
      <c r="R73" s="227" t="s">
        <v>279</v>
      </c>
      <c r="S73" s="227" t="s">
        <v>279</v>
      </c>
      <c r="T73" s="227" t="s">
        <v>279</v>
      </c>
      <c r="U73" s="227" t="s">
        <v>279</v>
      </c>
      <c r="V73" s="227" t="s">
        <v>279</v>
      </c>
      <c r="W73" s="227" t="s">
        <v>279</v>
      </c>
      <c r="X73" s="227" t="s">
        <v>279</v>
      </c>
      <c r="Y73" s="227" t="s">
        <v>279</v>
      </c>
      <c r="Z73" s="227" t="s">
        <v>279</v>
      </c>
      <c r="AA73" s="227" t="s">
        <v>279</v>
      </c>
      <c r="AB73" s="227" t="s">
        <v>279</v>
      </c>
      <c r="AC73" s="227" t="s">
        <v>279</v>
      </c>
      <c r="AD73" s="227" t="s">
        <v>279</v>
      </c>
      <c r="AE73" s="227" t="s">
        <v>279</v>
      </c>
      <c r="AF73" s="227" t="s">
        <v>279</v>
      </c>
      <c r="AG73" s="227" t="s">
        <v>279</v>
      </c>
      <c r="AH73" s="227" t="s">
        <v>279</v>
      </c>
      <c r="AI73" s="227" t="s">
        <v>279</v>
      </c>
      <c r="AJ73" s="227" t="s">
        <v>279</v>
      </c>
      <c r="AK73" s="227" t="s">
        <v>279</v>
      </c>
      <c r="AL73" s="227" t="s">
        <v>279</v>
      </c>
      <c r="AM73" s="227" t="s">
        <v>279</v>
      </c>
      <c r="AN73" s="227" t="s">
        <v>279</v>
      </c>
      <c r="AO73" s="227" t="s">
        <v>279</v>
      </c>
      <c r="AP73" s="227" t="s">
        <v>279</v>
      </c>
      <c r="AQ73" s="227" t="s">
        <v>279</v>
      </c>
      <c r="AR73" s="227" t="s">
        <v>279</v>
      </c>
      <c r="AS73" s="227" t="s">
        <v>279</v>
      </c>
      <c r="AT73" s="227" t="s">
        <v>279</v>
      </c>
      <c r="AU73" s="227" t="s">
        <v>279</v>
      </c>
      <c r="AV73" s="227" t="s">
        <v>279</v>
      </c>
      <c r="AW73" s="227" t="s">
        <v>279</v>
      </c>
      <c r="AX73" s="227" t="s">
        <v>279</v>
      </c>
      <c r="AY73" s="227" t="s">
        <v>279</v>
      </c>
    </row>
    <row r="74" ht="96.75" hidden="1" customHeight="1">
      <c r="A74" s="79" t="s">
        <v>290</v>
      </c>
      <c r="B74" s="82" t="s">
        <v>291</v>
      </c>
      <c r="C74" s="170" t="s">
        <v>108</v>
      </c>
      <c r="D74" s="227" t="s">
        <v>279</v>
      </c>
      <c r="E74" s="227" t="s">
        <v>279</v>
      </c>
      <c r="F74" s="227" t="s">
        <v>279</v>
      </c>
      <c r="G74" s="227" t="s">
        <v>279</v>
      </c>
      <c r="H74" s="227" t="s">
        <v>279</v>
      </c>
      <c r="I74" s="227" t="s">
        <v>279</v>
      </c>
      <c r="J74" s="227" t="s">
        <v>279</v>
      </c>
      <c r="K74" s="227" t="s">
        <v>279</v>
      </c>
      <c r="L74" s="227" t="s">
        <v>279</v>
      </c>
      <c r="M74" s="227" t="s">
        <v>279</v>
      </c>
      <c r="N74" s="227" t="s">
        <v>279</v>
      </c>
      <c r="O74" s="227" t="s">
        <v>279</v>
      </c>
      <c r="P74" s="227" t="s">
        <v>279</v>
      </c>
      <c r="Q74" s="227" t="s">
        <v>279</v>
      </c>
      <c r="R74" s="227" t="s">
        <v>279</v>
      </c>
      <c r="S74" s="227" t="s">
        <v>279</v>
      </c>
      <c r="T74" s="227" t="s">
        <v>279</v>
      </c>
      <c r="U74" s="227" t="s">
        <v>279</v>
      </c>
      <c r="V74" s="227" t="s">
        <v>279</v>
      </c>
      <c r="W74" s="227" t="s">
        <v>279</v>
      </c>
      <c r="X74" s="227" t="s">
        <v>279</v>
      </c>
      <c r="Y74" s="227" t="s">
        <v>279</v>
      </c>
      <c r="Z74" s="227" t="s">
        <v>279</v>
      </c>
      <c r="AA74" s="227" t="s">
        <v>279</v>
      </c>
      <c r="AB74" s="227" t="s">
        <v>279</v>
      </c>
      <c r="AC74" s="227" t="s">
        <v>279</v>
      </c>
      <c r="AD74" s="227" t="s">
        <v>279</v>
      </c>
      <c r="AE74" s="227" t="s">
        <v>279</v>
      </c>
      <c r="AF74" s="227" t="s">
        <v>279</v>
      </c>
      <c r="AG74" s="227" t="s">
        <v>279</v>
      </c>
      <c r="AH74" s="227" t="s">
        <v>279</v>
      </c>
      <c r="AI74" s="227" t="s">
        <v>279</v>
      </c>
      <c r="AJ74" s="227" t="s">
        <v>279</v>
      </c>
      <c r="AK74" s="227" t="s">
        <v>279</v>
      </c>
      <c r="AL74" s="227" t="s">
        <v>279</v>
      </c>
      <c r="AM74" s="227" t="s">
        <v>279</v>
      </c>
      <c r="AN74" s="227" t="s">
        <v>279</v>
      </c>
      <c r="AO74" s="227" t="s">
        <v>279</v>
      </c>
      <c r="AP74" s="227" t="s">
        <v>279</v>
      </c>
      <c r="AQ74" s="227" t="s">
        <v>279</v>
      </c>
      <c r="AR74" s="227" t="s">
        <v>279</v>
      </c>
      <c r="AS74" s="227" t="s">
        <v>279</v>
      </c>
      <c r="AT74" s="227" t="s">
        <v>279</v>
      </c>
      <c r="AU74" s="227" t="s">
        <v>279</v>
      </c>
      <c r="AV74" s="227" t="s">
        <v>279</v>
      </c>
      <c r="AW74" s="227" t="s">
        <v>279</v>
      </c>
      <c r="AX74" s="227" t="s">
        <v>279</v>
      </c>
      <c r="AY74" s="227" t="s">
        <v>279</v>
      </c>
    </row>
    <row r="75" ht="150.75" hidden="1" customHeight="1">
      <c r="A75" s="79" t="s">
        <v>292</v>
      </c>
      <c r="B75" s="82" t="s">
        <v>293</v>
      </c>
      <c r="C75" s="170" t="s">
        <v>108</v>
      </c>
      <c r="D75" s="227" t="s">
        <v>279</v>
      </c>
      <c r="E75" s="227" t="s">
        <v>279</v>
      </c>
      <c r="F75" s="227" t="s">
        <v>279</v>
      </c>
      <c r="G75" s="227" t="s">
        <v>279</v>
      </c>
      <c r="H75" s="227" t="s">
        <v>279</v>
      </c>
      <c r="I75" s="227" t="s">
        <v>279</v>
      </c>
      <c r="J75" s="227" t="s">
        <v>279</v>
      </c>
      <c r="K75" s="227" t="s">
        <v>279</v>
      </c>
      <c r="L75" s="227" t="s">
        <v>279</v>
      </c>
      <c r="M75" s="227" t="s">
        <v>279</v>
      </c>
      <c r="N75" s="227" t="s">
        <v>279</v>
      </c>
      <c r="O75" s="227" t="s">
        <v>279</v>
      </c>
      <c r="P75" s="227" t="s">
        <v>279</v>
      </c>
      <c r="Q75" s="227" t="s">
        <v>279</v>
      </c>
      <c r="R75" s="227" t="s">
        <v>279</v>
      </c>
      <c r="S75" s="227" t="s">
        <v>279</v>
      </c>
      <c r="T75" s="227" t="s">
        <v>279</v>
      </c>
      <c r="U75" s="227" t="s">
        <v>279</v>
      </c>
      <c r="V75" s="227" t="s">
        <v>279</v>
      </c>
      <c r="W75" s="227" t="s">
        <v>279</v>
      </c>
      <c r="X75" s="227" t="s">
        <v>279</v>
      </c>
      <c r="Y75" s="227" t="s">
        <v>279</v>
      </c>
      <c r="Z75" s="227" t="s">
        <v>279</v>
      </c>
      <c r="AA75" s="227" t="s">
        <v>279</v>
      </c>
      <c r="AB75" s="227" t="s">
        <v>279</v>
      </c>
      <c r="AC75" s="227" t="s">
        <v>279</v>
      </c>
      <c r="AD75" s="227" t="s">
        <v>279</v>
      </c>
      <c r="AE75" s="227" t="s">
        <v>279</v>
      </c>
      <c r="AF75" s="227" t="s">
        <v>279</v>
      </c>
      <c r="AG75" s="227" t="s">
        <v>279</v>
      </c>
      <c r="AH75" s="227" t="s">
        <v>279</v>
      </c>
      <c r="AI75" s="227" t="s">
        <v>279</v>
      </c>
      <c r="AJ75" s="227" t="s">
        <v>279</v>
      </c>
      <c r="AK75" s="227" t="s">
        <v>279</v>
      </c>
      <c r="AL75" s="227" t="s">
        <v>279</v>
      </c>
      <c r="AM75" s="227" t="s">
        <v>279</v>
      </c>
      <c r="AN75" s="227" t="s">
        <v>279</v>
      </c>
      <c r="AO75" s="227" t="s">
        <v>279</v>
      </c>
      <c r="AP75" s="227" t="s">
        <v>279</v>
      </c>
      <c r="AQ75" s="227" t="s">
        <v>279</v>
      </c>
      <c r="AR75" s="227" t="s">
        <v>279</v>
      </c>
      <c r="AS75" s="227" t="s">
        <v>279</v>
      </c>
      <c r="AT75" s="227" t="s">
        <v>279</v>
      </c>
      <c r="AU75" s="227" t="s">
        <v>279</v>
      </c>
      <c r="AV75" s="227" t="s">
        <v>279</v>
      </c>
      <c r="AW75" s="227" t="s">
        <v>279</v>
      </c>
      <c r="AX75" s="227" t="s">
        <v>279</v>
      </c>
      <c r="AY75" s="227" t="s">
        <v>279</v>
      </c>
    </row>
    <row r="76" ht="130.5" hidden="1" customHeight="1">
      <c r="A76" s="79" t="s">
        <v>294</v>
      </c>
      <c r="B76" s="82" t="s">
        <v>295</v>
      </c>
      <c r="C76" s="170" t="s">
        <v>108</v>
      </c>
      <c r="D76" s="227" t="s">
        <v>279</v>
      </c>
      <c r="E76" s="227" t="s">
        <v>279</v>
      </c>
      <c r="F76" s="227" t="s">
        <v>279</v>
      </c>
      <c r="G76" s="227" t="s">
        <v>279</v>
      </c>
      <c r="H76" s="227" t="s">
        <v>279</v>
      </c>
      <c r="I76" s="227" t="s">
        <v>279</v>
      </c>
      <c r="J76" s="227" t="s">
        <v>279</v>
      </c>
      <c r="K76" s="227" t="s">
        <v>279</v>
      </c>
      <c r="L76" s="227" t="s">
        <v>279</v>
      </c>
      <c r="M76" s="227" t="s">
        <v>279</v>
      </c>
      <c r="N76" s="227" t="s">
        <v>279</v>
      </c>
      <c r="O76" s="227" t="s">
        <v>279</v>
      </c>
      <c r="P76" s="227" t="s">
        <v>279</v>
      </c>
      <c r="Q76" s="227" t="s">
        <v>279</v>
      </c>
      <c r="R76" s="227" t="s">
        <v>279</v>
      </c>
      <c r="S76" s="227" t="s">
        <v>279</v>
      </c>
      <c r="T76" s="227" t="s">
        <v>279</v>
      </c>
      <c r="U76" s="227" t="s">
        <v>279</v>
      </c>
      <c r="V76" s="227" t="s">
        <v>279</v>
      </c>
      <c r="W76" s="227" t="s">
        <v>279</v>
      </c>
      <c r="X76" s="227" t="s">
        <v>279</v>
      </c>
      <c r="Y76" s="227" t="s">
        <v>279</v>
      </c>
      <c r="Z76" s="227" t="s">
        <v>279</v>
      </c>
      <c r="AA76" s="227" t="s">
        <v>279</v>
      </c>
      <c r="AB76" s="227" t="s">
        <v>279</v>
      </c>
      <c r="AC76" s="227" t="s">
        <v>279</v>
      </c>
      <c r="AD76" s="227" t="s">
        <v>279</v>
      </c>
      <c r="AE76" s="227" t="s">
        <v>279</v>
      </c>
      <c r="AF76" s="227" t="s">
        <v>279</v>
      </c>
      <c r="AG76" s="227" t="s">
        <v>279</v>
      </c>
      <c r="AH76" s="227" t="s">
        <v>279</v>
      </c>
      <c r="AI76" s="227" t="s">
        <v>279</v>
      </c>
      <c r="AJ76" s="227" t="s">
        <v>279</v>
      </c>
      <c r="AK76" s="227" t="s">
        <v>279</v>
      </c>
      <c r="AL76" s="227" t="s">
        <v>279</v>
      </c>
      <c r="AM76" s="227" t="s">
        <v>279</v>
      </c>
      <c r="AN76" s="227" t="s">
        <v>279</v>
      </c>
      <c r="AO76" s="227" t="s">
        <v>279</v>
      </c>
      <c r="AP76" s="227" t="s">
        <v>279</v>
      </c>
      <c r="AQ76" s="227" t="s">
        <v>279</v>
      </c>
      <c r="AR76" s="227" t="s">
        <v>279</v>
      </c>
      <c r="AS76" s="227" t="s">
        <v>279</v>
      </c>
      <c r="AT76" s="227" t="s">
        <v>279</v>
      </c>
      <c r="AU76" s="227" t="s">
        <v>279</v>
      </c>
      <c r="AV76" s="227" t="s">
        <v>279</v>
      </c>
      <c r="AW76" s="227" t="s">
        <v>279</v>
      </c>
      <c r="AX76" s="227" t="s">
        <v>279</v>
      </c>
      <c r="AY76" s="227" t="s">
        <v>279</v>
      </c>
    </row>
    <row r="77" ht="99.75" hidden="1" customHeight="1">
      <c r="A77" s="79" t="s">
        <v>296</v>
      </c>
      <c r="B77" s="82" t="s">
        <v>297</v>
      </c>
      <c r="C77" s="170" t="s">
        <v>108</v>
      </c>
      <c r="D77" s="227" t="s">
        <v>279</v>
      </c>
      <c r="E77" s="227" t="s">
        <v>279</v>
      </c>
      <c r="F77" s="227" t="s">
        <v>279</v>
      </c>
      <c r="G77" s="227" t="s">
        <v>279</v>
      </c>
      <c r="H77" s="227" t="s">
        <v>279</v>
      </c>
      <c r="I77" s="227" t="s">
        <v>279</v>
      </c>
      <c r="J77" s="227" t="s">
        <v>279</v>
      </c>
      <c r="K77" s="227" t="s">
        <v>279</v>
      </c>
      <c r="L77" s="227" t="s">
        <v>279</v>
      </c>
      <c r="M77" s="227" t="s">
        <v>279</v>
      </c>
      <c r="N77" s="227" t="s">
        <v>279</v>
      </c>
      <c r="O77" s="227" t="s">
        <v>279</v>
      </c>
      <c r="P77" s="227" t="s">
        <v>279</v>
      </c>
      <c r="Q77" s="227" t="s">
        <v>279</v>
      </c>
      <c r="R77" s="227" t="s">
        <v>279</v>
      </c>
      <c r="S77" s="227" t="s">
        <v>279</v>
      </c>
      <c r="T77" s="227" t="s">
        <v>279</v>
      </c>
      <c r="U77" s="227" t="s">
        <v>279</v>
      </c>
      <c r="V77" s="227" t="s">
        <v>279</v>
      </c>
      <c r="W77" s="227" t="s">
        <v>279</v>
      </c>
      <c r="X77" s="227" t="s">
        <v>279</v>
      </c>
      <c r="Y77" s="227" t="s">
        <v>279</v>
      </c>
      <c r="Z77" s="227" t="s">
        <v>279</v>
      </c>
      <c r="AA77" s="227" t="s">
        <v>279</v>
      </c>
      <c r="AB77" s="227" t="s">
        <v>279</v>
      </c>
      <c r="AC77" s="227" t="s">
        <v>279</v>
      </c>
      <c r="AD77" s="227" t="s">
        <v>279</v>
      </c>
      <c r="AE77" s="227" t="s">
        <v>279</v>
      </c>
      <c r="AF77" s="227" t="s">
        <v>279</v>
      </c>
      <c r="AG77" s="227" t="s">
        <v>279</v>
      </c>
      <c r="AH77" s="227" t="s">
        <v>279</v>
      </c>
      <c r="AI77" s="227" t="s">
        <v>279</v>
      </c>
      <c r="AJ77" s="227" t="s">
        <v>279</v>
      </c>
      <c r="AK77" s="227" t="s">
        <v>279</v>
      </c>
      <c r="AL77" s="227" t="s">
        <v>279</v>
      </c>
      <c r="AM77" s="227" t="s">
        <v>279</v>
      </c>
      <c r="AN77" s="227" t="s">
        <v>279</v>
      </c>
      <c r="AO77" s="227" t="s">
        <v>279</v>
      </c>
      <c r="AP77" s="227" t="s">
        <v>279</v>
      </c>
      <c r="AQ77" s="227" t="s">
        <v>279</v>
      </c>
      <c r="AR77" s="227" t="s">
        <v>279</v>
      </c>
      <c r="AS77" s="227" t="s">
        <v>279</v>
      </c>
      <c r="AT77" s="227" t="s">
        <v>279</v>
      </c>
      <c r="AU77" s="227" t="s">
        <v>279</v>
      </c>
      <c r="AV77" s="227" t="s">
        <v>279</v>
      </c>
      <c r="AW77" s="227" t="s">
        <v>279</v>
      </c>
      <c r="AX77" s="227" t="s">
        <v>279</v>
      </c>
      <c r="AY77" s="227" t="s">
        <v>279</v>
      </c>
    </row>
    <row r="78" ht="117.75" hidden="1" customHeight="1">
      <c r="A78" s="79" t="s">
        <v>298</v>
      </c>
      <c r="B78" s="82" t="s">
        <v>299</v>
      </c>
      <c r="C78" s="170" t="s">
        <v>108</v>
      </c>
      <c r="D78" s="227" t="s">
        <v>279</v>
      </c>
      <c r="E78" s="227" t="s">
        <v>279</v>
      </c>
      <c r="F78" s="227" t="s">
        <v>279</v>
      </c>
      <c r="G78" s="227" t="s">
        <v>279</v>
      </c>
      <c r="H78" s="227" t="s">
        <v>279</v>
      </c>
      <c r="I78" s="227" t="s">
        <v>279</v>
      </c>
      <c r="J78" s="227" t="s">
        <v>279</v>
      </c>
      <c r="K78" s="227" t="s">
        <v>279</v>
      </c>
      <c r="L78" s="227" t="s">
        <v>279</v>
      </c>
      <c r="M78" s="227" t="s">
        <v>279</v>
      </c>
      <c r="N78" s="227" t="s">
        <v>279</v>
      </c>
      <c r="O78" s="227" t="s">
        <v>279</v>
      </c>
      <c r="P78" s="227" t="s">
        <v>279</v>
      </c>
      <c r="Q78" s="227" t="s">
        <v>279</v>
      </c>
      <c r="R78" s="227" t="s">
        <v>279</v>
      </c>
      <c r="S78" s="227" t="s">
        <v>279</v>
      </c>
      <c r="T78" s="227" t="s">
        <v>279</v>
      </c>
      <c r="U78" s="227" t="s">
        <v>279</v>
      </c>
      <c r="V78" s="227" t="s">
        <v>279</v>
      </c>
      <c r="W78" s="227" t="s">
        <v>279</v>
      </c>
      <c r="X78" s="227" t="s">
        <v>279</v>
      </c>
      <c r="Y78" s="227" t="s">
        <v>279</v>
      </c>
      <c r="Z78" s="227" t="s">
        <v>279</v>
      </c>
      <c r="AA78" s="227" t="s">
        <v>279</v>
      </c>
      <c r="AB78" s="227" t="s">
        <v>279</v>
      </c>
      <c r="AC78" s="227" t="s">
        <v>279</v>
      </c>
      <c r="AD78" s="227" t="s">
        <v>279</v>
      </c>
      <c r="AE78" s="227" t="s">
        <v>279</v>
      </c>
      <c r="AF78" s="227" t="s">
        <v>279</v>
      </c>
      <c r="AG78" s="227" t="s">
        <v>279</v>
      </c>
      <c r="AH78" s="227" t="s">
        <v>279</v>
      </c>
      <c r="AI78" s="227" t="s">
        <v>279</v>
      </c>
      <c r="AJ78" s="227" t="s">
        <v>279</v>
      </c>
      <c r="AK78" s="227" t="s">
        <v>279</v>
      </c>
      <c r="AL78" s="227" t="s">
        <v>279</v>
      </c>
      <c r="AM78" s="227" t="s">
        <v>279</v>
      </c>
      <c r="AN78" s="227" t="s">
        <v>279</v>
      </c>
      <c r="AO78" s="227" t="s">
        <v>279</v>
      </c>
      <c r="AP78" s="227" t="s">
        <v>279</v>
      </c>
      <c r="AQ78" s="227" t="s">
        <v>279</v>
      </c>
      <c r="AR78" s="227" t="s">
        <v>279</v>
      </c>
      <c r="AS78" s="227" t="s">
        <v>279</v>
      </c>
      <c r="AT78" s="227" t="s">
        <v>279</v>
      </c>
      <c r="AU78" s="227" t="s">
        <v>279</v>
      </c>
      <c r="AV78" s="227" t="s">
        <v>279</v>
      </c>
      <c r="AW78" s="227" t="s">
        <v>279</v>
      </c>
      <c r="AX78" s="227" t="s">
        <v>279</v>
      </c>
      <c r="AY78" s="227" t="s">
        <v>279</v>
      </c>
    </row>
    <row r="79" ht="213.75" hidden="1" customHeight="1">
      <c r="A79" s="33" t="s">
        <v>300</v>
      </c>
      <c r="B79" s="34" t="s">
        <v>301</v>
      </c>
      <c r="C79" s="170" t="s">
        <v>108</v>
      </c>
      <c r="D79" s="227" t="s">
        <v>279</v>
      </c>
      <c r="E79" s="227" t="s">
        <v>279</v>
      </c>
      <c r="F79" s="227" t="s">
        <v>279</v>
      </c>
      <c r="G79" s="227" t="s">
        <v>279</v>
      </c>
      <c r="H79" s="227" t="s">
        <v>279</v>
      </c>
      <c r="I79" s="227" t="s">
        <v>279</v>
      </c>
      <c r="J79" s="227" t="s">
        <v>279</v>
      </c>
      <c r="K79" s="227" t="s">
        <v>279</v>
      </c>
      <c r="L79" s="227" t="s">
        <v>279</v>
      </c>
      <c r="M79" s="227" t="s">
        <v>279</v>
      </c>
      <c r="N79" s="227" t="s">
        <v>279</v>
      </c>
      <c r="O79" s="227" t="s">
        <v>279</v>
      </c>
      <c r="P79" s="227" t="s">
        <v>279</v>
      </c>
      <c r="Q79" s="227" t="s">
        <v>279</v>
      </c>
      <c r="R79" s="227" t="s">
        <v>279</v>
      </c>
      <c r="S79" s="227" t="s">
        <v>279</v>
      </c>
      <c r="T79" s="227" t="s">
        <v>279</v>
      </c>
      <c r="U79" s="227" t="s">
        <v>279</v>
      </c>
      <c r="V79" s="227" t="s">
        <v>279</v>
      </c>
      <c r="W79" s="227" t="s">
        <v>279</v>
      </c>
      <c r="X79" s="227" t="s">
        <v>279</v>
      </c>
      <c r="Y79" s="227" t="s">
        <v>279</v>
      </c>
      <c r="Z79" s="227" t="s">
        <v>279</v>
      </c>
      <c r="AA79" s="227" t="s">
        <v>279</v>
      </c>
      <c r="AB79" s="227" t="s">
        <v>279</v>
      </c>
      <c r="AC79" s="227" t="s">
        <v>279</v>
      </c>
      <c r="AD79" s="227" t="s">
        <v>279</v>
      </c>
      <c r="AE79" s="227" t="s">
        <v>279</v>
      </c>
      <c r="AF79" s="227" t="s">
        <v>279</v>
      </c>
      <c r="AG79" s="227" t="s">
        <v>279</v>
      </c>
      <c r="AH79" s="227" t="s">
        <v>279</v>
      </c>
      <c r="AI79" s="227" t="s">
        <v>279</v>
      </c>
      <c r="AJ79" s="227" t="s">
        <v>279</v>
      </c>
      <c r="AK79" s="227" t="s">
        <v>279</v>
      </c>
      <c r="AL79" s="227" t="s">
        <v>279</v>
      </c>
      <c r="AM79" s="227" t="s">
        <v>279</v>
      </c>
      <c r="AN79" s="227" t="s">
        <v>279</v>
      </c>
      <c r="AO79" s="227" t="s">
        <v>279</v>
      </c>
      <c r="AP79" s="227" t="s">
        <v>279</v>
      </c>
      <c r="AQ79" s="227" t="s">
        <v>279</v>
      </c>
      <c r="AR79" s="227" t="s">
        <v>279</v>
      </c>
      <c r="AS79" s="227" t="s">
        <v>279</v>
      </c>
      <c r="AT79" s="227" t="s">
        <v>279</v>
      </c>
      <c r="AU79" s="227" t="s">
        <v>279</v>
      </c>
      <c r="AV79" s="227" t="s">
        <v>279</v>
      </c>
      <c r="AW79" s="227" t="s">
        <v>279</v>
      </c>
      <c r="AX79" s="227" t="s">
        <v>279</v>
      </c>
      <c r="AY79" s="227" t="s">
        <v>279</v>
      </c>
    </row>
    <row r="80" ht="144" hidden="1" customHeight="1">
      <c r="A80" s="63" t="s">
        <v>302</v>
      </c>
      <c r="B80" s="72" t="s">
        <v>303</v>
      </c>
      <c r="C80" s="170" t="s">
        <v>108</v>
      </c>
      <c r="D80" s="227" t="s">
        <v>279</v>
      </c>
      <c r="E80" s="227" t="s">
        <v>279</v>
      </c>
      <c r="F80" s="227" t="s">
        <v>279</v>
      </c>
      <c r="G80" s="227" t="s">
        <v>279</v>
      </c>
      <c r="H80" s="227" t="s">
        <v>279</v>
      </c>
      <c r="I80" s="227" t="s">
        <v>279</v>
      </c>
      <c r="J80" s="227" t="s">
        <v>279</v>
      </c>
      <c r="K80" s="227" t="s">
        <v>279</v>
      </c>
      <c r="L80" s="227" t="s">
        <v>279</v>
      </c>
      <c r="M80" s="227" t="s">
        <v>279</v>
      </c>
      <c r="N80" s="227" t="s">
        <v>279</v>
      </c>
      <c r="O80" s="227" t="s">
        <v>279</v>
      </c>
      <c r="P80" s="227" t="s">
        <v>279</v>
      </c>
      <c r="Q80" s="227" t="s">
        <v>279</v>
      </c>
      <c r="R80" s="227" t="s">
        <v>279</v>
      </c>
      <c r="S80" s="227" t="s">
        <v>279</v>
      </c>
      <c r="T80" s="227" t="s">
        <v>279</v>
      </c>
      <c r="U80" s="227" t="s">
        <v>279</v>
      </c>
      <c r="V80" s="227" t="s">
        <v>279</v>
      </c>
      <c r="W80" s="227" t="s">
        <v>279</v>
      </c>
      <c r="X80" s="227" t="s">
        <v>279</v>
      </c>
      <c r="Y80" s="227" t="s">
        <v>279</v>
      </c>
      <c r="Z80" s="227" t="s">
        <v>279</v>
      </c>
      <c r="AA80" s="227" t="s">
        <v>279</v>
      </c>
      <c r="AB80" s="227" t="s">
        <v>279</v>
      </c>
      <c r="AC80" s="227" t="s">
        <v>279</v>
      </c>
      <c r="AD80" s="227" t="s">
        <v>279</v>
      </c>
      <c r="AE80" s="227" t="s">
        <v>279</v>
      </c>
      <c r="AF80" s="227" t="s">
        <v>279</v>
      </c>
      <c r="AG80" s="227" t="s">
        <v>279</v>
      </c>
      <c r="AH80" s="227" t="s">
        <v>279</v>
      </c>
      <c r="AI80" s="227" t="s">
        <v>279</v>
      </c>
      <c r="AJ80" s="227" t="s">
        <v>279</v>
      </c>
      <c r="AK80" s="227" t="s">
        <v>279</v>
      </c>
      <c r="AL80" s="227" t="s">
        <v>279</v>
      </c>
      <c r="AM80" s="227" t="s">
        <v>279</v>
      </c>
      <c r="AN80" s="227" t="s">
        <v>279</v>
      </c>
      <c r="AO80" s="227" t="s">
        <v>279</v>
      </c>
      <c r="AP80" s="227" t="s">
        <v>279</v>
      </c>
      <c r="AQ80" s="227" t="s">
        <v>279</v>
      </c>
      <c r="AR80" s="227" t="s">
        <v>279</v>
      </c>
      <c r="AS80" s="227" t="s">
        <v>279</v>
      </c>
      <c r="AT80" s="227" t="s">
        <v>279</v>
      </c>
      <c r="AU80" s="227" t="s">
        <v>279</v>
      </c>
      <c r="AV80" s="227" t="s">
        <v>279</v>
      </c>
      <c r="AW80" s="227" t="s">
        <v>279</v>
      </c>
      <c r="AX80" s="227" t="s">
        <v>279</v>
      </c>
      <c r="AY80" s="227" t="s">
        <v>279</v>
      </c>
    </row>
    <row r="81" ht="121.5" hidden="1" customHeight="1">
      <c r="A81" s="63" t="s">
        <v>304</v>
      </c>
      <c r="B81" s="72" t="s">
        <v>305</v>
      </c>
      <c r="C81" s="170" t="s">
        <v>108</v>
      </c>
      <c r="D81" s="227" t="s">
        <v>279</v>
      </c>
      <c r="E81" s="227" t="s">
        <v>279</v>
      </c>
      <c r="F81" s="227" t="s">
        <v>279</v>
      </c>
      <c r="G81" s="227" t="s">
        <v>279</v>
      </c>
      <c r="H81" s="227" t="s">
        <v>279</v>
      </c>
      <c r="I81" s="227" t="s">
        <v>279</v>
      </c>
      <c r="J81" s="227" t="s">
        <v>279</v>
      </c>
      <c r="K81" s="227" t="s">
        <v>279</v>
      </c>
      <c r="L81" s="227" t="s">
        <v>279</v>
      </c>
      <c r="M81" s="227" t="s">
        <v>279</v>
      </c>
      <c r="N81" s="227" t="s">
        <v>279</v>
      </c>
      <c r="O81" s="227" t="s">
        <v>279</v>
      </c>
      <c r="P81" s="227" t="s">
        <v>279</v>
      </c>
      <c r="Q81" s="227" t="s">
        <v>279</v>
      </c>
      <c r="R81" s="227" t="s">
        <v>279</v>
      </c>
      <c r="S81" s="227" t="s">
        <v>279</v>
      </c>
      <c r="T81" s="227" t="s">
        <v>279</v>
      </c>
      <c r="U81" s="227" t="s">
        <v>279</v>
      </c>
      <c r="V81" s="227" t="s">
        <v>279</v>
      </c>
      <c r="W81" s="227" t="s">
        <v>279</v>
      </c>
      <c r="X81" s="227" t="s">
        <v>279</v>
      </c>
      <c r="Y81" s="227" t="s">
        <v>279</v>
      </c>
      <c r="Z81" s="227" t="s">
        <v>279</v>
      </c>
      <c r="AA81" s="227" t="s">
        <v>279</v>
      </c>
      <c r="AB81" s="227" t="s">
        <v>279</v>
      </c>
      <c r="AC81" s="227" t="s">
        <v>279</v>
      </c>
      <c r="AD81" s="227" t="s">
        <v>279</v>
      </c>
      <c r="AE81" s="227" t="s">
        <v>279</v>
      </c>
      <c r="AF81" s="227" t="s">
        <v>279</v>
      </c>
      <c r="AG81" s="227" t="s">
        <v>279</v>
      </c>
      <c r="AH81" s="227" t="s">
        <v>279</v>
      </c>
      <c r="AI81" s="227" t="s">
        <v>279</v>
      </c>
      <c r="AJ81" s="227" t="s">
        <v>279</v>
      </c>
      <c r="AK81" s="227" t="s">
        <v>279</v>
      </c>
      <c r="AL81" s="227" t="s">
        <v>279</v>
      </c>
      <c r="AM81" s="227" t="s">
        <v>279</v>
      </c>
      <c r="AN81" s="227" t="s">
        <v>279</v>
      </c>
      <c r="AO81" s="227" t="s">
        <v>279</v>
      </c>
      <c r="AP81" s="227" t="s">
        <v>279</v>
      </c>
      <c r="AQ81" s="227" t="s">
        <v>279</v>
      </c>
      <c r="AR81" s="227" t="s">
        <v>279</v>
      </c>
      <c r="AS81" s="227" t="s">
        <v>279</v>
      </c>
      <c r="AT81" s="227" t="s">
        <v>279</v>
      </c>
      <c r="AU81" s="227" t="s">
        <v>279</v>
      </c>
      <c r="AV81" s="227" t="s">
        <v>279</v>
      </c>
      <c r="AW81" s="227" t="s">
        <v>279</v>
      </c>
      <c r="AX81" s="227" t="s">
        <v>279</v>
      </c>
      <c r="AY81" s="227" t="s">
        <v>279</v>
      </c>
    </row>
    <row r="82" ht="99" hidden="1" customHeight="1">
      <c r="A82" s="33" t="s">
        <v>306</v>
      </c>
      <c r="B82" s="34" t="s">
        <v>307</v>
      </c>
      <c r="C82" s="170" t="s">
        <v>108</v>
      </c>
      <c r="D82" s="227" t="s">
        <v>279</v>
      </c>
      <c r="E82" s="227" t="s">
        <v>279</v>
      </c>
      <c r="F82" s="227" t="s">
        <v>279</v>
      </c>
      <c r="G82" s="227" t="s">
        <v>279</v>
      </c>
      <c r="H82" s="227" t="s">
        <v>279</v>
      </c>
      <c r="I82" s="227" t="s">
        <v>279</v>
      </c>
      <c r="J82" s="227" t="s">
        <v>279</v>
      </c>
      <c r="K82" s="227" t="s">
        <v>279</v>
      </c>
      <c r="L82" s="227" t="s">
        <v>279</v>
      </c>
      <c r="M82" s="227" t="s">
        <v>279</v>
      </c>
      <c r="N82" s="227" t="s">
        <v>279</v>
      </c>
      <c r="O82" s="227" t="s">
        <v>279</v>
      </c>
      <c r="P82" s="227" t="s">
        <v>279</v>
      </c>
      <c r="Q82" s="227" t="s">
        <v>279</v>
      </c>
      <c r="R82" s="227" t="s">
        <v>279</v>
      </c>
      <c r="S82" s="227" t="s">
        <v>279</v>
      </c>
      <c r="T82" s="227" t="s">
        <v>279</v>
      </c>
      <c r="U82" s="227" t="s">
        <v>279</v>
      </c>
      <c r="V82" s="227" t="s">
        <v>279</v>
      </c>
      <c r="W82" s="227" t="s">
        <v>279</v>
      </c>
      <c r="X82" s="227" t="s">
        <v>279</v>
      </c>
      <c r="Y82" s="227" t="s">
        <v>279</v>
      </c>
      <c r="Z82" s="227" t="s">
        <v>279</v>
      </c>
      <c r="AA82" s="227" t="s">
        <v>279</v>
      </c>
      <c r="AB82" s="227" t="s">
        <v>279</v>
      </c>
      <c r="AC82" s="227" t="s">
        <v>279</v>
      </c>
      <c r="AD82" s="227" t="s">
        <v>279</v>
      </c>
      <c r="AE82" s="227" t="s">
        <v>279</v>
      </c>
      <c r="AF82" s="227" t="s">
        <v>279</v>
      </c>
      <c r="AG82" s="227" t="s">
        <v>279</v>
      </c>
      <c r="AH82" s="227" t="s">
        <v>279</v>
      </c>
      <c r="AI82" s="227" t="s">
        <v>279</v>
      </c>
      <c r="AJ82" s="227" t="s">
        <v>279</v>
      </c>
      <c r="AK82" s="227" t="s">
        <v>279</v>
      </c>
      <c r="AL82" s="227" t="s">
        <v>279</v>
      </c>
      <c r="AM82" s="227" t="s">
        <v>279</v>
      </c>
      <c r="AN82" s="227" t="s">
        <v>279</v>
      </c>
      <c r="AO82" s="227" t="s">
        <v>279</v>
      </c>
      <c r="AP82" s="227" t="s">
        <v>279</v>
      </c>
      <c r="AQ82" s="227" t="s">
        <v>279</v>
      </c>
      <c r="AR82" s="227" t="s">
        <v>279</v>
      </c>
      <c r="AS82" s="227" t="s">
        <v>279</v>
      </c>
      <c r="AT82" s="227" t="s">
        <v>279</v>
      </c>
      <c r="AU82" s="227" t="s">
        <v>279</v>
      </c>
      <c r="AV82" s="227" t="s">
        <v>279</v>
      </c>
      <c r="AW82" s="227" t="s">
        <v>279</v>
      </c>
      <c r="AX82" s="227" t="s">
        <v>279</v>
      </c>
      <c r="AY82" s="227" t="s">
        <v>279</v>
      </c>
    </row>
    <row r="83" ht="96.75" hidden="1" customHeight="1">
      <c r="A83" s="33" t="s">
        <v>308</v>
      </c>
      <c r="B83" s="182" t="s">
        <v>309</v>
      </c>
      <c r="C83" s="170" t="s">
        <v>108</v>
      </c>
      <c r="D83" s="227" t="s">
        <v>279</v>
      </c>
      <c r="E83" s="227" t="s">
        <v>279</v>
      </c>
      <c r="F83" s="227" t="s">
        <v>279</v>
      </c>
      <c r="G83" s="227" t="s">
        <v>279</v>
      </c>
      <c r="H83" s="227" t="s">
        <v>279</v>
      </c>
      <c r="I83" s="227" t="s">
        <v>279</v>
      </c>
      <c r="J83" s="227" t="s">
        <v>279</v>
      </c>
      <c r="K83" s="227" t="s">
        <v>279</v>
      </c>
      <c r="L83" s="227" t="s">
        <v>279</v>
      </c>
      <c r="M83" s="227" t="s">
        <v>279</v>
      </c>
      <c r="N83" s="227" t="s">
        <v>279</v>
      </c>
      <c r="O83" s="227" t="s">
        <v>279</v>
      </c>
      <c r="P83" s="227" t="s">
        <v>279</v>
      </c>
      <c r="Q83" s="227" t="s">
        <v>279</v>
      </c>
      <c r="R83" s="227" t="s">
        <v>279</v>
      </c>
      <c r="S83" s="227" t="s">
        <v>279</v>
      </c>
      <c r="T83" s="227" t="s">
        <v>279</v>
      </c>
      <c r="U83" s="227" t="s">
        <v>279</v>
      </c>
      <c r="V83" s="227" t="s">
        <v>279</v>
      </c>
      <c r="W83" s="227" t="s">
        <v>279</v>
      </c>
      <c r="X83" s="227" t="s">
        <v>279</v>
      </c>
      <c r="Y83" s="227" t="s">
        <v>279</v>
      </c>
      <c r="Z83" s="227" t="s">
        <v>279</v>
      </c>
      <c r="AA83" s="227" t="s">
        <v>279</v>
      </c>
      <c r="AB83" s="227" t="s">
        <v>279</v>
      </c>
      <c r="AC83" s="227" t="s">
        <v>279</v>
      </c>
      <c r="AD83" s="227" t="s">
        <v>279</v>
      </c>
      <c r="AE83" s="227" t="s">
        <v>279</v>
      </c>
      <c r="AF83" s="227" t="s">
        <v>279</v>
      </c>
      <c r="AG83" s="227" t="s">
        <v>279</v>
      </c>
      <c r="AH83" s="227" t="s">
        <v>279</v>
      </c>
      <c r="AI83" s="227" t="s">
        <v>279</v>
      </c>
      <c r="AJ83" s="227" t="s">
        <v>279</v>
      </c>
      <c r="AK83" s="227" t="s">
        <v>279</v>
      </c>
      <c r="AL83" s="227" t="s">
        <v>279</v>
      </c>
      <c r="AM83" s="227" t="s">
        <v>279</v>
      </c>
      <c r="AN83" s="227" t="s">
        <v>279</v>
      </c>
      <c r="AO83" s="227" t="s">
        <v>279</v>
      </c>
      <c r="AP83" s="227" t="s">
        <v>279</v>
      </c>
      <c r="AQ83" s="227" t="s">
        <v>279</v>
      </c>
      <c r="AR83" s="227" t="s">
        <v>279</v>
      </c>
      <c r="AS83" s="227" t="s">
        <v>279</v>
      </c>
      <c r="AT83" s="227" t="s">
        <v>279</v>
      </c>
      <c r="AU83" s="227" t="s">
        <v>279</v>
      </c>
      <c r="AV83" s="227" t="s">
        <v>279</v>
      </c>
      <c r="AW83" s="227" t="s">
        <v>279</v>
      </c>
      <c r="AX83" s="227" t="s">
        <v>279</v>
      </c>
      <c r="AY83" s="227" t="s">
        <v>279</v>
      </c>
    </row>
    <row r="84" ht="31.5">
      <c r="A84" s="56" t="s">
        <v>218</v>
      </c>
      <c r="B84" s="84" t="s">
        <v>219</v>
      </c>
      <c r="C84" s="231" t="s">
        <v>108</v>
      </c>
      <c r="D84" s="232" t="s">
        <v>109</v>
      </c>
      <c r="E84" s="232" t="s">
        <v>109</v>
      </c>
      <c r="F84" s="232" t="s">
        <v>109</v>
      </c>
      <c r="G84" s="232" t="s">
        <v>109</v>
      </c>
      <c r="H84" s="232" t="s">
        <v>109</v>
      </c>
      <c r="I84" s="232" t="s">
        <v>109</v>
      </c>
      <c r="J84" s="232" t="s">
        <v>109</v>
      </c>
      <c r="K84" s="232" t="s">
        <v>109</v>
      </c>
      <c r="L84" s="232" t="s">
        <v>109</v>
      </c>
      <c r="M84" s="232" t="s">
        <v>109</v>
      </c>
      <c r="N84" s="232" t="s">
        <v>109</v>
      </c>
      <c r="O84" s="232" t="s">
        <v>109</v>
      </c>
      <c r="P84" s="232" t="s">
        <v>109</v>
      </c>
      <c r="Q84" s="232" t="s">
        <v>109</v>
      </c>
      <c r="R84" s="232" t="s">
        <v>109</v>
      </c>
      <c r="S84" s="232" t="s">
        <v>109</v>
      </c>
      <c r="T84" s="232" t="s">
        <v>109</v>
      </c>
      <c r="U84" s="232" t="s">
        <v>109</v>
      </c>
      <c r="V84" s="232" t="s">
        <v>109</v>
      </c>
      <c r="W84" s="232" t="s">
        <v>109</v>
      </c>
      <c r="X84" s="232" t="s">
        <v>109</v>
      </c>
      <c r="Y84" s="232" t="s">
        <v>109</v>
      </c>
      <c r="Z84" s="232" t="s">
        <v>109</v>
      </c>
      <c r="AA84" s="232" t="s">
        <v>109</v>
      </c>
      <c r="AB84" s="232" t="s">
        <v>109</v>
      </c>
      <c r="AC84" s="232" t="s">
        <v>109</v>
      </c>
      <c r="AD84" s="232" t="s">
        <v>109</v>
      </c>
      <c r="AE84" s="232" t="s">
        <v>109</v>
      </c>
      <c r="AF84" s="232" t="s">
        <v>109</v>
      </c>
      <c r="AG84" s="232" t="s">
        <v>109</v>
      </c>
      <c r="AH84" s="232" t="s">
        <v>109</v>
      </c>
      <c r="AI84" s="232" t="s">
        <v>109</v>
      </c>
      <c r="AJ84" s="232" t="s">
        <v>109</v>
      </c>
      <c r="AK84" s="232" t="s">
        <v>109</v>
      </c>
      <c r="AL84" s="232" t="s">
        <v>109</v>
      </c>
      <c r="AM84" s="232" t="s">
        <v>109</v>
      </c>
      <c r="AN84" s="232" t="s">
        <v>109</v>
      </c>
      <c r="AO84" s="232" t="s">
        <v>109</v>
      </c>
      <c r="AP84" s="232" t="s">
        <v>109</v>
      </c>
      <c r="AQ84" s="232" t="s">
        <v>109</v>
      </c>
      <c r="AR84" s="232" t="s">
        <v>109</v>
      </c>
      <c r="AS84" s="232" t="s">
        <v>109</v>
      </c>
      <c r="AT84" s="232" t="s">
        <v>109</v>
      </c>
      <c r="AU84" s="233">
        <f>SUM(AU85:AU88)</f>
        <v>26.730929</v>
      </c>
      <c r="AV84" s="232" t="s">
        <v>109</v>
      </c>
      <c r="AW84" s="232" t="s">
        <v>109</v>
      </c>
      <c r="AX84" s="232" t="s">
        <v>109</v>
      </c>
      <c r="AY84" s="232" t="s">
        <v>109</v>
      </c>
    </row>
    <row r="85" ht="47.25">
      <c r="A85" s="63" t="s">
        <v>220</v>
      </c>
      <c r="B85" s="110" t="s">
        <v>223</v>
      </c>
      <c r="C85" s="72" t="s">
        <v>224</v>
      </c>
      <c r="D85" s="135" t="s">
        <v>109</v>
      </c>
      <c r="E85" s="135" t="s">
        <v>109</v>
      </c>
      <c r="F85" s="135" t="s">
        <v>109</v>
      </c>
      <c r="G85" s="135" t="s">
        <v>109</v>
      </c>
      <c r="H85" s="135" t="s">
        <v>109</v>
      </c>
      <c r="I85" s="135" t="s">
        <v>109</v>
      </c>
      <c r="J85" s="135" t="s">
        <v>109</v>
      </c>
      <c r="K85" s="135" t="s">
        <v>109</v>
      </c>
      <c r="L85" s="135" t="s">
        <v>109</v>
      </c>
      <c r="M85" s="135" t="s">
        <v>109</v>
      </c>
      <c r="N85" s="135" t="s">
        <v>109</v>
      </c>
      <c r="O85" s="135" t="s">
        <v>109</v>
      </c>
      <c r="P85" s="135" t="s">
        <v>109</v>
      </c>
      <c r="Q85" s="135" t="s">
        <v>109</v>
      </c>
      <c r="R85" s="135" t="s">
        <v>109</v>
      </c>
      <c r="S85" s="135" t="s">
        <v>109</v>
      </c>
      <c r="T85" s="135" t="s">
        <v>109</v>
      </c>
      <c r="U85" s="135" t="s">
        <v>109</v>
      </c>
      <c r="V85" s="135" t="s">
        <v>109</v>
      </c>
      <c r="W85" s="135" t="s">
        <v>109</v>
      </c>
      <c r="X85" s="135" t="s">
        <v>109</v>
      </c>
      <c r="Y85" s="135" t="s">
        <v>109</v>
      </c>
      <c r="Z85" s="135" t="s">
        <v>109</v>
      </c>
      <c r="AA85" s="135" t="s">
        <v>109</v>
      </c>
      <c r="AB85" s="135" t="s">
        <v>109</v>
      </c>
      <c r="AC85" s="135" t="s">
        <v>109</v>
      </c>
      <c r="AD85" s="135" t="s">
        <v>109</v>
      </c>
      <c r="AE85" s="135" t="s">
        <v>109</v>
      </c>
      <c r="AF85" s="135" t="s">
        <v>109</v>
      </c>
      <c r="AG85" s="135" t="s">
        <v>109</v>
      </c>
      <c r="AH85" s="135" t="s">
        <v>109</v>
      </c>
      <c r="AI85" s="135" t="s">
        <v>109</v>
      </c>
      <c r="AJ85" s="135" t="s">
        <v>109</v>
      </c>
      <c r="AK85" s="135" t="s">
        <v>109</v>
      </c>
      <c r="AL85" s="135" t="s">
        <v>109</v>
      </c>
      <c r="AM85" s="135" t="s">
        <v>109</v>
      </c>
      <c r="AN85" s="135" t="s">
        <v>109</v>
      </c>
      <c r="AO85" s="135" t="s">
        <v>109</v>
      </c>
      <c r="AP85" s="135" t="s">
        <v>109</v>
      </c>
      <c r="AQ85" s="135" t="s">
        <v>109</v>
      </c>
      <c r="AR85" s="135" t="s">
        <v>109</v>
      </c>
      <c r="AS85" s="135" t="s">
        <v>109</v>
      </c>
      <c r="AT85" s="158" t="s">
        <v>109</v>
      </c>
      <c r="AU85" s="234">
        <v>24</v>
      </c>
      <c r="AV85" s="135" t="s">
        <v>109</v>
      </c>
      <c r="AW85" s="135" t="s">
        <v>109</v>
      </c>
      <c r="AX85" s="135" t="s">
        <v>109</v>
      </c>
      <c r="AY85" s="135" t="s">
        <v>109</v>
      </c>
    </row>
    <row r="86" ht="63">
      <c r="A86" s="63" t="s">
        <v>220</v>
      </c>
      <c r="B86" s="110" t="s">
        <v>225</v>
      </c>
      <c r="C86" s="72" t="s">
        <v>226</v>
      </c>
      <c r="D86" s="135" t="s">
        <v>109</v>
      </c>
      <c r="E86" s="135" t="s">
        <v>109</v>
      </c>
      <c r="F86" s="135" t="s">
        <v>109</v>
      </c>
      <c r="G86" s="135" t="s">
        <v>109</v>
      </c>
      <c r="H86" s="135" t="s">
        <v>109</v>
      </c>
      <c r="I86" s="135" t="s">
        <v>109</v>
      </c>
      <c r="J86" s="135" t="s">
        <v>109</v>
      </c>
      <c r="K86" s="135" t="s">
        <v>109</v>
      </c>
      <c r="L86" s="135" t="s">
        <v>109</v>
      </c>
      <c r="M86" s="135" t="s">
        <v>109</v>
      </c>
      <c r="N86" s="135" t="s">
        <v>109</v>
      </c>
      <c r="O86" s="135" t="s">
        <v>109</v>
      </c>
      <c r="P86" s="135" t="s">
        <v>109</v>
      </c>
      <c r="Q86" s="135" t="s">
        <v>109</v>
      </c>
      <c r="R86" s="135" t="s">
        <v>109</v>
      </c>
      <c r="S86" s="135" t="s">
        <v>109</v>
      </c>
      <c r="T86" s="135" t="s">
        <v>109</v>
      </c>
      <c r="U86" s="135" t="s">
        <v>109</v>
      </c>
      <c r="V86" s="135" t="s">
        <v>109</v>
      </c>
      <c r="W86" s="135" t="s">
        <v>109</v>
      </c>
      <c r="X86" s="135" t="s">
        <v>109</v>
      </c>
      <c r="Y86" s="135" t="s">
        <v>109</v>
      </c>
      <c r="Z86" s="135" t="s">
        <v>109</v>
      </c>
      <c r="AA86" s="135" t="s">
        <v>109</v>
      </c>
      <c r="AB86" s="135" t="s">
        <v>109</v>
      </c>
      <c r="AC86" s="135" t="s">
        <v>109</v>
      </c>
      <c r="AD86" s="135" t="s">
        <v>109</v>
      </c>
      <c r="AE86" s="135" t="s">
        <v>109</v>
      </c>
      <c r="AF86" s="135" t="s">
        <v>109</v>
      </c>
      <c r="AG86" s="135" t="s">
        <v>109</v>
      </c>
      <c r="AH86" s="135" t="s">
        <v>109</v>
      </c>
      <c r="AI86" s="135" t="s">
        <v>109</v>
      </c>
      <c r="AJ86" s="135" t="s">
        <v>109</v>
      </c>
      <c r="AK86" s="135" t="s">
        <v>109</v>
      </c>
      <c r="AL86" s="135" t="s">
        <v>109</v>
      </c>
      <c r="AM86" s="135" t="s">
        <v>109</v>
      </c>
      <c r="AN86" s="135" t="s">
        <v>109</v>
      </c>
      <c r="AO86" s="135" t="s">
        <v>109</v>
      </c>
      <c r="AP86" s="135" t="s">
        <v>109</v>
      </c>
      <c r="AQ86" s="135" t="s">
        <v>109</v>
      </c>
      <c r="AR86" s="135" t="s">
        <v>109</v>
      </c>
      <c r="AS86" s="135" t="s">
        <v>109</v>
      </c>
      <c r="AT86" s="158" t="s">
        <v>109</v>
      </c>
      <c r="AU86" s="234">
        <v>1.6080000000000001</v>
      </c>
      <c r="AV86" s="135" t="s">
        <v>109</v>
      </c>
      <c r="AW86" s="135" t="s">
        <v>109</v>
      </c>
      <c r="AX86" s="135" t="s">
        <v>109</v>
      </c>
      <c r="AY86" s="135" t="s">
        <v>109</v>
      </c>
    </row>
    <row r="87" ht="110.25">
      <c r="A87" s="63" t="s">
        <v>220</v>
      </c>
      <c r="B87" s="111" t="s">
        <v>227</v>
      </c>
      <c r="C87" s="72" t="s">
        <v>228</v>
      </c>
      <c r="D87" s="135" t="s">
        <v>109</v>
      </c>
      <c r="E87" s="135" t="s">
        <v>109</v>
      </c>
      <c r="F87" s="135" t="s">
        <v>109</v>
      </c>
      <c r="G87" s="135" t="s">
        <v>109</v>
      </c>
      <c r="H87" s="135" t="s">
        <v>109</v>
      </c>
      <c r="I87" s="135" t="s">
        <v>109</v>
      </c>
      <c r="J87" s="135" t="s">
        <v>109</v>
      </c>
      <c r="K87" s="135" t="s">
        <v>109</v>
      </c>
      <c r="L87" s="135" t="s">
        <v>109</v>
      </c>
      <c r="M87" s="135" t="s">
        <v>109</v>
      </c>
      <c r="N87" s="135" t="s">
        <v>109</v>
      </c>
      <c r="O87" s="135" t="s">
        <v>109</v>
      </c>
      <c r="P87" s="135" t="s">
        <v>109</v>
      </c>
      <c r="Q87" s="135" t="s">
        <v>109</v>
      </c>
      <c r="R87" s="135" t="s">
        <v>109</v>
      </c>
      <c r="S87" s="135" t="s">
        <v>109</v>
      </c>
      <c r="T87" s="135" t="s">
        <v>109</v>
      </c>
      <c r="U87" s="135" t="s">
        <v>109</v>
      </c>
      <c r="V87" s="135" t="s">
        <v>109</v>
      </c>
      <c r="W87" s="135" t="s">
        <v>109</v>
      </c>
      <c r="X87" s="135" t="s">
        <v>109</v>
      </c>
      <c r="Y87" s="135" t="s">
        <v>109</v>
      </c>
      <c r="Z87" s="135" t="s">
        <v>109</v>
      </c>
      <c r="AA87" s="135" t="s">
        <v>109</v>
      </c>
      <c r="AB87" s="135" t="s">
        <v>109</v>
      </c>
      <c r="AC87" s="135" t="s">
        <v>109</v>
      </c>
      <c r="AD87" s="135" t="s">
        <v>109</v>
      </c>
      <c r="AE87" s="135" t="s">
        <v>109</v>
      </c>
      <c r="AF87" s="135" t="s">
        <v>109</v>
      </c>
      <c r="AG87" s="135" t="s">
        <v>109</v>
      </c>
      <c r="AH87" s="135" t="s">
        <v>109</v>
      </c>
      <c r="AI87" s="135" t="s">
        <v>109</v>
      </c>
      <c r="AJ87" s="135" t="s">
        <v>109</v>
      </c>
      <c r="AK87" s="135" t="s">
        <v>109</v>
      </c>
      <c r="AL87" s="135" t="s">
        <v>109</v>
      </c>
      <c r="AM87" s="135" t="s">
        <v>109</v>
      </c>
      <c r="AN87" s="135" t="s">
        <v>109</v>
      </c>
      <c r="AO87" s="135" t="s">
        <v>109</v>
      </c>
      <c r="AP87" s="135" t="s">
        <v>109</v>
      </c>
      <c r="AQ87" s="135" t="s">
        <v>109</v>
      </c>
      <c r="AR87" s="135" t="s">
        <v>109</v>
      </c>
      <c r="AS87" s="135" t="s">
        <v>109</v>
      </c>
      <c r="AT87" s="158" t="s">
        <v>109</v>
      </c>
      <c r="AU87" s="234">
        <v>0.65292899999999998</v>
      </c>
      <c r="AV87" s="135" t="s">
        <v>109</v>
      </c>
      <c r="AW87" s="135" t="s">
        <v>109</v>
      </c>
      <c r="AX87" s="135" t="s">
        <v>109</v>
      </c>
      <c r="AY87" s="135" t="s">
        <v>109</v>
      </c>
    </row>
    <row r="88" ht="63">
      <c r="A88" s="63" t="s">
        <v>220</v>
      </c>
      <c r="B88" s="111" t="s">
        <v>229</v>
      </c>
      <c r="C88" s="72" t="s">
        <v>230</v>
      </c>
      <c r="D88" s="135" t="s">
        <v>109</v>
      </c>
      <c r="E88" s="135" t="s">
        <v>109</v>
      </c>
      <c r="F88" s="135" t="s">
        <v>109</v>
      </c>
      <c r="G88" s="135" t="s">
        <v>109</v>
      </c>
      <c r="H88" s="135" t="s">
        <v>109</v>
      </c>
      <c r="I88" s="135" t="s">
        <v>109</v>
      </c>
      <c r="J88" s="135" t="s">
        <v>109</v>
      </c>
      <c r="K88" s="135" t="s">
        <v>109</v>
      </c>
      <c r="L88" s="135" t="s">
        <v>109</v>
      </c>
      <c r="M88" s="135" t="s">
        <v>109</v>
      </c>
      <c r="N88" s="135" t="s">
        <v>109</v>
      </c>
      <c r="O88" s="135" t="s">
        <v>109</v>
      </c>
      <c r="P88" s="135" t="s">
        <v>109</v>
      </c>
      <c r="Q88" s="135" t="s">
        <v>109</v>
      </c>
      <c r="R88" s="135" t="s">
        <v>109</v>
      </c>
      <c r="S88" s="135" t="s">
        <v>109</v>
      </c>
      <c r="T88" s="135" t="s">
        <v>109</v>
      </c>
      <c r="U88" s="135" t="s">
        <v>109</v>
      </c>
      <c r="V88" s="135" t="s">
        <v>109</v>
      </c>
      <c r="W88" s="135" t="s">
        <v>109</v>
      </c>
      <c r="X88" s="135" t="s">
        <v>109</v>
      </c>
      <c r="Y88" s="135" t="s">
        <v>109</v>
      </c>
      <c r="Z88" s="135" t="s">
        <v>109</v>
      </c>
      <c r="AA88" s="135" t="s">
        <v>109</v>
      </c>
      <c r="AB88" s="135" t="s">
        <v>109</v>
      </c>
      <c r="AC88" s="135" t="s">
        <v>109</v>
      </c>
      <c r="AD88" s="135" t="s">
        <v>109</v>
      </c>
      <c r="AE88" s="135" t="s">
        <v>109</v>
      </c>
      <c r="AF88" s="135" t="s">
        <v>109</v>
      </c>
      <c r="AG88" s="135" t="s">
        <v>109</v>
      </c>
      <c r="AH88" s="135" t="s">
        <v>109</v>
      </c>
      <c r="AI88" s="135" t="s">
        <v>109</v>
      </c>
      <c r="AJ88" s="135" t="s">
        <v>109</v>
      </c>
      <c r="AK88" s="135" t="s">
        <v>109</v>
      </c>
      <c r="AL88" s="135" t="s">
        <v>109</v>
      </c>
      <c r="AM88" s="135" t="s">
        <v>109</v>
      </c>
      <c r="AN88" s="135" t="s">
        <v>109</v>
      </c>
      <c r="AO88" s="135" t="s">
        <v>109</v>
      </c>
      <c r="AP88" s="135" t="s">
        <v>109</v>
      </c>
      <c r="AQ88" s="135" t="s">
        <v>109</v>
      </c>
      <c r="AR88" s="135" t="s">
        <v>109</v>
      </c>
      <c r="AS88" s="135" t="s">
        <v>109</v>
      </c>
      <c r="AT88" s="158" t="s">
        <v>109</v>
      </c>
      <c r="AU88" s="234">
        <v>0.46999999999999997</v>
      </c>
      <c r="AV88" s="135" t="s">
        <v>109</v>
      </c>
      <c r="AW88" s="135" t="s">
        <v>109</v>
      </c>
      <c r="AX88" s="135" t="s">
        <v>109</v>
      </c>
      <c r="AY88" s="135" t="s">
        <v>109</v>
      </c>
    </row>
  </sheetData>
  <mergeCells count="45">
    <mergeCell ref="AR17:AS17"/>
    <mergeCell ref="AT17:AU17"/>
    <mergeCell ref="AV17:AW17"/>
    <mergeCell ref="AX17:AY17"/>
    <mergeCell ref="AH17:AI17"/>
    <mergeCell ref="AJ17:AK17"/>
    <mergeCell ref="AL17:AM17"/>
    <mergeCell ref="AN17:AO17"/>
    <mergeCell ref="AP17:AQ17"/>
    <mergeCell ref="X17:Y17"/>
    <mergeCell ref="Z17:AA17"/>
    <mergeCell ref="AB17:AC17"/>
    <mergeCell ref="AD17:AE17"/>
    <mergeCell ref="AF17:AG17"/>
    <mergeCell ref="N17:O17"/>
    <mergeCell ref="P17:Q17"/>
    <mergeCell ref="R17:S17"/>
    <mergeCell ref="T17:U17"/>
    <mergeCell ref="V17:W17"/>
    <mergeCell ref="A15:A18"/>
    <mergeCell ref="B15:B18"/>
    <mergeCell ref="C15:C18"/>
    <mergeCell ref="D15:AY15"/>
    <mergeCell ref="D16:S16"/>
    <mergeCell ref="T16:AC16"/>
    <mergeCell ref="AD16:AI16"/>
    <mergeCell ref="AJ16:AM16"/>
    <mergeCell ref="AN16:AS16"/>
    <mergeCell ref="AT16:AW16"/>
    <mergeCell ref="AX16:AY16"/>
    <mergeCell ref="D17:E17"/>
    <mergeCell ref="F17:G17"/>
    <mergeCell ref="H17:I17"/>
    <mergeCell ref="J17:K17"/>
    <mergeCell ref="L17:M17"/>
    <mergeCell ref="A8:AY8"/>
    <mergeCell ref="A10:AY10"/>
    <mergeCell ref="A12:AY12"/>
    <mergeCell ref="A13:AY13"/>
    <mergeCell ref="A14:AS14"/>
    <mergeCell ref="K2:L2"/>
    <mergeCell ref="M2:N2"/>
    <mergeCell ref="A4:AY4"/>
    <mergeCell ref="A5:AY5"/>
    <mergeCell ref="A7:AY7"/>
  </mergeCells>
  <pageMargins left="0.69999999999999996" right="0.69999999999999996" top="0.75" bottom="0.75" header="0.29999999999999999" footer="0.29999999999999999"/>
  <pageSetup paperSize="9" orientation="portrait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8"/>
  <sheetViews>
    <sheetView topLeftCell="E1" zoomScale="64" workbookViewId="0">
      <selection activeCell="E52" sqref="E52"/>
    </sheetView>
  </sheetViews>
  <sheetFormatPr defaultRowHeight="15.75" customHeight="1"/>
  <cols>
    <col customWidth="1" min="1" max="1" style="1" width="11.625"/>
    <col customWidth="1" min="2" max="2" style="1" width="63"/>
    <col customWidth="1" min="3" max="3" style="1" width="18"/>
    <col customWidth="1" min="4" max="4" style="1" width="9.375"/>
    <col customWidth="1" min="5" max="5" style="235" width="10.75"/>
    <col customWidth="1" min="6" max="6" style="1" width="9.375"/>
    <col customWidth="1" min="7" max="27" style="1" width="7.75"/>
    <col customWidth="1" min="28" max="28" style="1" width="8.875"/>
    <col customWidth="1" min="29" max="32" style="1" width="7.75"/>
    <col customWidth="1" min="33" max="33" style="1" width="7.375"/>
    <col customWidth="1" min="34" max="41" style="1" width="7.75"/>
    <col customWidth="1" min="42" max="42" style="1" width="8.5"/>
    <col customWidth="1" min="43" max="55" style="1" width="7.75"/>
    <col customWidth="1" min="56" max="56" style="1" width="9.75"/>
    <col customWidth="1" min="57" max="60" style="1" width="7.75"/>
    <col customWidth="1" min="61" max="61" style="1" width="9.75"/>
    <col customWidth="1" min="62" max="67" style="1" width="7.75"/>
    <col customWidth="1" min="68" max="68" style="1" width="8.5"/>
    <col customWidth="1" min="69" max="69" style="1" width="7.75"/>
    <col customWidth="1" min="70" max="70" style="1" width="8.875"/>
    <col customWidth="1" min="71" max="74" style="1" width="7.75"/>
    <col customWidth="1" min="75" max="75" style="1" width="9.5"/>
    <col customWidth="1" min="76" max="76" style="1" width="8.75"/>
    <col customWidth="1" min="77" max="77" style="236" width="9.125"/>
    <col customWidth="1" min="78" max="78" style="1" width="11.5"/>
    <col customWidth="1" min="79" max="79" style="1" width="6.75"/>
    <col customWidth="1" min="80" max="80" style="236" width="6.75"/>
    <col customWidth="1" min="81" max="81" style="1" width="6.75"/>
    <col customWidth="1" min="82" max="82" style="1" width="9.375"/>
    <col customWidth="1" min="83" max="83" style="1" width="8.125"/>
    <col customWidth="1" min="84" max="84" style="1" width="10.125"/>
    <col customWidth="1" min="85" max="85" style="1" width="8"/>
    <col bestFit="1" customWidth="1" min="86" max="86" style="1" width="11.5"/>
    <col customWidth="1" min="87" max="89" style="1" width="9.5"/>
    <col customWidth="1" min="90" max="90" style="1" width="16.625"/>
    <col customWidth="1" min="91" max="91" style="1" width="4.125"/>
    <col customWidth="1" min="92" max="92" style="1" width="3.75"/>
    <col customWidth="1" min="93" max="93" style="1" width="3.875"/>
    <col customWidth="1" min="94" max="94" style="1" width="4.5"/>
    <col customWidth="1" min="95" max="95" style="1" width="5"/>
    <col customWidth="1" min="96" max="96" style="1" width="5.5"/>
    <col customWidth="1" min="97" max="97" style="1" width="5.75"/>
    <col customWidth="1" min="98" max="98" style="1" width="5.5"/>
    <col customWidth="1" min="99" max="100" style="1" width="5"/>
    <col customWidth="1" min="101" max="101" style="1" width="12.875"/>
    <col customWidth="1" min="102" max="111" style="1" width="5"/>
    <col customWidth="1" min="112" max="257" style="1" width="9"/>
  </cols>
  <sheetData>
    <row r="1">
      <c r="A1" s="237"/>
      <c r="B1" s="237"/>
      <c r="C1" s="237"/>
      <c r="D1" s="237"/>
      <c r="E1" s="238"/>
      <c r="F1" s="237"/>
      <c r="G1" s="237"/>
      <c r="H1" s="237"/>
      <c r="I1" s="237"/>
      <c r="J1" s="237"/>
      <c r="K1" s="237"/>
      <c r="L1" s="237"/>
      <c r="M1" s="237"/>
      <c r="N1" s="237"/>
      <c r="O1" s="237"/>
      <c r="P1" s="237"/>
      <c r="Q1" s="237"/>
      <c r="R1" s="237"/>
      <c r="S1" s="237"/>
      <c r="T1" s="237"/>
      <c r="U1" s="237"/>
      <c r="V1" s="237"/>
      <c r="W1" s="237"/>
      <c r="X1" s="237"/>
      <c r="Y1" s="237"/>
      <c r="Z1" s="237"/>
      <c r="AA1" s="237"/>
      <c r="AB1" s="237"/>
      <c r="AC1" s="237"/>
      <c r="AD1" s="237"/>
      <c r="AE1" s="237"/>
      <c r="AF1" s="237"/>
      <c r="AH1" s="237"/>
      <c r="AI1" s="237"/>
      <c r="AJ1" s="237"/>
      <c r="AK1" s="237"/>
      <c r="AL1" s="237"/>
      <c r="AM1" s="237"/>
      <c r="AN1" s="237"/>
      <c r="AO1" s="237"/>
      <c r="AP1" s="237"/>
      <c r="AQ1" s="237"/>
      <c r="AR1" s="237"/>
      <c r="AS1" s="237"/>
      <c r="AT1" s="237"/>
      <c r="AU1" s="237"/>
      <c r="AV1" s="237"/>
      <c r="AW1" s="237"/>
      <c r="AX1" s="237"/>
      <c r="AY1" s="237"/>
      <c r="AZ1" s="237"/>
      <c r="BA1" s="237"/>
      <c r="BB1" s="237"/>
      <c r="BC1" s="237"/>
      <c r="BD1" s="237"/>
      <c r="BE1" s="237"/>
      <c r="BF1" s="237"/>
      <c r="BG1" s="237"/>
      <c r="BH1" s="237"/>
      <c r="BI1" s="237"/>
      <c r="BJ1" s="237"/>
      <c r="BK1" s="237"/>
      <c r="BL1" s="237"/>
      <c r="BM1" s="237"/>
      <c r="BN1" s="237"/>
      <c r="BO1" s="237"/>
      <c r="BP1" s="237"/>
      <c r="BQ1" s="237"/>
      <c r="BR1" s="237"/>
      <c r="BS1" s="237"/>
      <c r="BT1" s="237"/>
      <c r="BU1" s="237"/>
      <c r="BV1" s="237"/>
      <c r="BW1" s="237"/>
      <c r="BX1" s="237"/>
      <c r="BY1" s="237"/>
      <c r="BZ1" s="237"/>
      <c r="CA1" s="237"/>
      <c r="CB1" s="237"/>
      <c r="CC1" s="237"/>
      <c r="CD1" s="237"/>
      <c r="CE1" s="237"/>
      <c r="CF1" s="237"/>
      <c r="CG1" s="237"/>
      <c r="CH1" s="237"/>
      <c r="CI1" s="237"/>
      <c r="CJ1" s="237"/>
      <c r="CK1" s="237"/>
      <c r="CL1" s="114" t="s">
        <v>418</v>
      </c>
      <c r="CM1" s="237"/>
      <c r="CN1" s="237"/>
      <c r="CO1" s="237"/>
      <c r="CP1" s="237"/>
      <c r="CQ1" s="237"/>
      <c r="CR1" s="237"/>
      <c r="CS1" s="237"/>
      <c r="CT1" s="237"/>
      <c r="CU1" s="237"/>
      <c r="CV1" s="237"/>
      <c r="CW1" s="237"/>
      <c r="CX1" s="237"/>
      <c r="CY1" s="237"/>
    </row>
    <row r="2">
      <c r="A2" s="237"/>
      <c r="B2" s="237"/>
      <c r="C2" s="237"/>
      <c r="D2" s="237"/>
      <c r="E2" s="238"/>
      <c r="F2" s="237"/>
      <c r="G2" s="237"/>
      <c r="H2" s="237"/>
      <c r="I2" s="237"/>
      <c r="J2" s="237"/>
      <c r="K2" s="237"/>
      <c r="L2" s="237"/>
      <c r="M2" s="237"/>
      <c r="N2" s="237"/>
      <c r="O2" s="237"/>
      <c r="P2" s="237"/>
      <c r="Q2" s="237"/>
      <c r="R2" s="237"/>
      <c r="S2" s="237"/>
      <c r="T2" s="237"/>
      <c r="U2" s="237"/>
      <c r="V2" s="237"/>
      <c r="W2" s="237"/>
      <c r="X2" s="237"/>
      <c r="Y2" s="237"/>
      <c r="Z2" s="237"/>
      <c r="AA2" s="237"/>
      <c r="AB2" s="237"/>
      <c r="AC2" s="237"/>
      <c r="AD2" s="237"/>
      <c r="AE2" s="237"/>
      <c r="AF2" s="237"/>
      <c r="AH2" s="237"/>
      <c r="AI2" s="237"/>
      <c r="AJ2" s="237"/>
      <c r="AK2" s="237"/>
      <c r="AL2" s="237"/>
      <c r="AM2" s="237"/>
      <c r="AN2" s="237"/>
      <c r="AO2" s="237"/>
      <c r="AP2" s="237"/>
      <c r="AQ2" s="237"/>
      <c r="AR2" s="237"/>
      <c r="AS2" s="237"/>
      <c r="AT2" s="237"/>
      <c r="AU2" s="237"/>
      <c r="AV2" s="237"/>
      <c r="AW2" s="237"/>
      <c r="AX2" s="237"/>
      <c r="AY2" s="237"/>
      <c r="AZ2" s="237"/>
      <c r="BA2" s="237"/>
      <c r="BB2" s="237"/>
      <c r="BC2" s="237"/>
      <c r="BD2" s="237"/>
      <c r="BE2" s="237"/>
      <c r="BF2" s="237"/>
      <c r="BG2" s="237"/>
      <c r="BH2" s="237"/>
      <c r="BI2" s="237"/>
      <c r="BJ2" s="237"/>
      <c r="BK2" s="237"/>
      <c r="BL2" s="237"/>
      <c r="BM2" s="237"/>
      <c r="BN2" s="237"/>
      <c r="BO2" s="237"/>
      <c r="BP2" s="237"/>
      <c r="BQ2" s="237"/>
      <c r="BR2" s="237"/>
      <c r="BS2" s="237"/>
      <c r="BT2" s="237"/>
      <c r="BU2" s="237"/>
      <c r="BV2" s="237"/>
      <c r="BW2" s="237"/>
      <c r="BX2" s="237"/>
      <c r="BY2" s="237"/>
      <c r="BZ2" s="237"/>
      <c r="CA2" s="237"/>
      <c r="CB2" s="237"/>
      <c r="CC2" s="237"/>
      <c r="CD2" s="237"/>
      <c r="CE2" s="237"/>
      <c r="CF2" s="237"/>
      <c r="CG2" s="237"/>
      <c r="CH2" s="237"/>
      <c r="CI2" s="237"/>
      <c r="CJ2" s="237"/>
      <c r="CK2" s="237"/>
      <c r="CL2" s="114" t="s">
        <v>1</v>
      </c>
      <c r="CM2" s="237"/>
      <c r="CN2" s="237"/>
      <c r="CO2" s="237"/>
      <c r="CP2" s="237"/>
      <c r="CQ2" s="237"/>
      <c r="CR2" s="237"/>
      <c r="CS2" s="237"/>
      <c r="CT2" s="237"/>
      <c r="CU2" s="237"/>
      <c r="CV2" s="237"/>
      <c r="CW2" s="237"/>
      <c r="CX2" s="237"/>
      <c r="CY2" s="237"/>
    </row>
    <row r="3">
      <c r="A3" s="237"/>
      <c r="B3" s="237"/>
      <c r="C3" s="237"/>
      <c r="D3" s="237"/>
      <c r="E3" s="238"/>
      <c r="F3" s="237"/>
      <c r="G3" s="237"/>
      <c r="H3" s="237"/>
      <c r="I3" s="237"/>
      <c r="J3" s="237"/>
      <c r="K3" s="237"/>
      <c r="L3" s="237"/>
      <c r="M3" s="237"/>
      <c r="N3" s="237"/>
      <c r="O3" s="237"/>
      <c r="P3" s="237"/>
      <c r="Q3" s="237"/>
      <c r="R3" s="237"/>
      <c r="S3" s="237"/>
      <c r="T3" s="237"/>
      <c r="U3" s="237"/>
      <c r="V3" s="237"/>
      <c r="W3" s="237"/>
      <c r="X3" s="237"/>
      <c r="Y3" s="237"/>
      <c r="Z3" s="237"/>
      <c r="AA3" s="237"/>
      <c r="AB3" s="237"/>
      <c r="AC3" s="237"/>
      <c r="AE3" s="237"/>
      <c r="AF3" s="237"/>
      <c r="AH3" s="237"/>
      <c r="AI3" s="237"/>
      <c r="AJ3" s="237"/>
      <c r="AK3" s="237"/>
      <c r="AL3" s="237"/>
      <c r="AM3" s="237"/>
      <c r="AN3" s="237"/>
      <c r="AO3" s="237"/>
      <c r="AP3" s="237"/>
      <c r="AQ3" s="237"/>
      <c r="AR3" s="237"/>
      <c r="AS3" s="237"/>
      <c r="AT3" s="237"/>
      <c r="AU3" s="237"/>
      <c r="AV3" s="237"/>
      <c r="AW3" s="237"/>
      <c r="AX3" s="237"/>
      <c r="AY3" s="237"/>
      <c r="AZ3" s="237"/>
      <c r="BA3" s="237"/>
      <c r="BB3" s="237"/>
      <c r="BC3" s="237"/>
      <c r="BD3" s="237"/>
      <c r="BE3" s="237"/>
      <c r="BF3" s="237"/>
      <c r="BG3" s="237"/>
      <c r="BH3" s="237"/>
      <c r="BI3" s="237"/>
      <c r="BJ3" s="237"/>
      <c r="BK3" s="237"/>
      <c r="BL3" s="237"/>
      <c r="BM3" s="237"/>
      <c r="BN3" s="237"/>
      <c r="BO3" s="237"/>
      <c r="BP3" s="237"/>
      <c r="BQ3" s="237"/>
      <c r="BR3" s="237"/>
      <c r="BS3" s="237"/>
      <c r="BT3" s="237"/>
      <c r="BU3" s="237"/>
      <c r="BV3" s="237"/>
      <c r="BW3" s="237"/>
      <c r="BX3" s="237"/>
      <c r="BY3" s="237"/>
      <c r="BZ3" s="237"/>
      <c r="CA3" s="237"/>
      <c r="CB3" s="237"/>
      <c r="CC3" s="237"/>
      <c r="CD3" s="237"/>
      <c r="CE3" s="237"/>
      <c r="CF3" s="237"/>
      <c r="CG3" s="237"/>
      <c r="CH3" s="237"/>
      <c r="CI3" s="237"/>
      <c r="CJ3" s="237"/>
      <c r="CK3" s="237" t="s">
        <v>406</v>
      </c>
      <c r="CL3" s="114" t="s">
        <v>313</v>
      </c>
      <c r="CM3" s="237"/>
      <c r="CN3" s="237" t="s">
        <v>314</v>
      </c>
      <c r="CO3" s="237"/>
      <c r="CP3" s="237"/>
      <c r="CQ3" s="237"/>
      <c r="CR3" s="237"/>
      <c r="CS3" s="237"/>
      <c r="CT3" s="237"/>
      <c r="CU3" s="237"/>
      <c r="CV3" s="237"/>
      <c r="CW3" s="237"/>
      <c r="CX3" s="237"/>
      <c r="CY3" s="237"/>
    </row>
    <row r="4">
      <c r="A4" s="944" t="s">
        <v>419</v>
      </c>
      <c r="B4" s="944"/>
      <c r="C4" s="944"/>
      <c r="D4" s="944"/>
      <c r="E4" s="944"/>
      <c r="F4" s="944"/>
      <c r="G4" s="944"/>
      <c r="H4" s="944"/>
      <c r="I4" s="944"/>
      <c r="J4" s="944"/>
      <c r="K4" s="944"/>
      <c r="L4" s="944"/>
      <c r="M4" s="944"/>
      <c r="N4" s="944"/>
      <c r="O4" s="944"/>
      <c r="P4" s="944"/>
      <c r="Q4" s="944"/>
      <c r="R4" s="944"/>
      <c r="S4" s="944"/>
      <c r="T4" s="944"/>
      <c r="U4" s="944"/>
      <c r="V4" s="944"/>
      <c r="W4" s="944"/>
      <c r="X4" s="944"/>
      <c r="Y4" s="944"/>
      <c r="Z4" s="944"/>
      <c r="AA4" s="944"/>
      <c r="AB4" s="944"/>
      <c r="AC4" s="944"/>
      <c r="AD4" s="944"/>
      <c r="AE4" s="944"/>
      <c r="AF4" s="944"/>
      <c r="AG4" s="944"/>
      <c r="AH4" s="237"/>
      <c r="AI4" s="237"/>
      <c r="AJ4" s="237"/>
      <c r="AK4" s="237"/>
      <c r="AL4" s="237"/>
      <c r="AM4" s="237"/>
      <c r="AN4" s="237"/>
      <c r="AO4" s="237"/>
      <c r="AP4" s="237"/>
      <c r="AQ4" s="237"/>
      <c r="AR4" s="237"/>
      <c r="AS4" s="237"/>
      <c r="AT4" s="237"/>
      <c r="AU4" s="237"/>
      <c r="AV4" s="237"/>
      <c r="AW4" s="237"/>
      <c r="AX4" s="237"/>
      <c r="AY4" s="237"/>
      <c r="AZ4" s="237"/>
      <c r="BA4" s="237"/>
      <c r="BB4" s="237"/>
      <c r="BC4" s="237"/>
      <c r="BD4" s="237"/>
      <c r="BE4" s="237"/>
      <c r="BF4" s="237"/>
      <c r="BG4" s="237"/>
      <c r="BH4" s="237"/>
      <c r="BI4" s="237"/>
      <c r="BJ4" s="237"/>
      <c r="BK4" s="237"/>
      <c r="BL4" s="237"/>
      <c r="BM4" s="237"/>
      <c r="BN4" s="237"/>
      <c r="BO4" s="237"/>
      <c r="BP4" s="237"/>
      <c r="BQ4" s="237"/>
      <c r="BR4" s="237"/>
      <c r="BS4" s="237"/>
      <c r="BT4" s="237"/>
      <c r="BU4" s="237"/>
      <c r="BV4" s="237"/>
      <c r="BW4" s="237"/>
      <c r="BX4" s="237"/>
      <c r="BY4" s="237"/>
      <c r="BZ4" s="237"/>
      <c r="CA4" s="237"/>
      <c r="CB4" s="237"/>
      <c r="CC4" s="237"/>
      <c r="CD4" s="237"/>
      <c r="CE4" s="237"/>
      <c r="CF4" s="237"/>
      <c r="CG4" s="237"/>
      <c r="CH4" s="237"/>
      <c r="CI4" s="237"/>
      <c r="CJ4" s="237"/>
      <c r="CK4" s="237"/>
      <c r="CL4" s="237"/>
      <c r="CM4" s="237"/>
      <c r="CN4" s="237"/>
      <c r="CO4" s="237"/>
      <c r="CP4" s="237"/>
      <c r="CQ4" s="237"/>
      <c r="CR4" s="237"/>
      <c r="CS4" s="237"/>
      <c r="CT4" s="237"/>
      <c r="CU4" s="237"/>
      <c r="CV4" s="237"/>
      <c r="CW4" s="237"/>
      <c r="CX4" s="237"/>
      <c r="CY4" s="237"/>
    </row>
    <row r="5">
      <c r="A5" s="945"/>
      <c r="B5" s="945"/>
      <c r="C5" s="945"/>
      <c r="D5" s="945"/>
      <c r="E5" s="945"/>
      <c r="F5" s="945"/>
      <c r="G5" s="945"/>
      <c r="H5" s="945"/>
      <c r="I5" s="945"/>
      <c r="J5" s="945"/>
      <c r="K5" s="945"/>
      <c r="L5" s="945"/>
      <c r="M5" s="945"/>
      <c r="N5" s="945"/>
      <c r="O5" s="945"/>
      <c r="P5" s="945"/>
      <c r="Q5" s="945"/>
      <c r="R5" s="945"/>
      <c r="S5" s="945"/>
      <c r="T5" s="945"/>
      <c r="U5" s="945"/>
      <c r="V5" s="945"/>
      <c r="W5" s="945"/>
      <c r="X5" s="945"/>
      <c r="Y5" s="945"/>
      <c r="Z5" s="945"/>
      <c r="AA5" s="945"/>
      <c r="AB5" s="945"/>
      <c r="AC5" s="945"/>
      <c r="AD5" s="945"/>
      <c r="AE5" s="945"/>
      <c r="AF5" s="945"/>
      <c r="AG5" s="945"/>
      <c r="AH5" s="239"/>
      <c r="AI5" s="239"/>
      <c r="AJ5" s="239"/>
      <c r="AK5" s="239"/>
      <c r="AL5" s="239"/>
      <c r="AM5" s="239"/>
      <c r="AN5" s="239"/>
      <c r="AO5" s="239"/>
      <c r="AP5" s="239"/>
      <c r="AQ5" s="239"/>
      <c r="AR5" s="239"/>
      <c r="AS5" s="239"/>
      <c r="AT5" s="239"/>
      <c r="AU5" s="239"/>
      <c r="AV5" s="239"/>
      <c r="AW5" s="239"/>
      <c r="AX5" s="239"/>
      <c r="AY5" s="239"/>
      <c r="AZ5" s="239"/>
      <c r="BA5" s="239"/>
      <c r="BB5" s="239"/>
      <c r="BC5" s="239"/>
      <c r="BD5" s="239"/>
      <c r="BE5" s="239"/>
      <c r="BF5" s="239"/>
      <c r="BG5" s="239"/>
      <c r="BH5" s="239"/>
      <c r="BI5" s="239"/>
      <c r="BJ5" s="239"/>
      <c r="BK5" s="239"/>
      <c r="BL5" s="239"/>
      <c r="BM5" s="239"/>
      <c r="BN5" s="239"/>
      <c r="BO5" s="239"/>
      <c r="BP5" s="239"/>
      <c r="BQ5" s="239"/>
      <c r="BR5" s="239"/>
      <c r="BS5" s="239"/>
      <c r="BT5" s="239"/>
      <c r="BU5" s="239"/>
      <c r="BV5" s="239"/>
      <c r="BW5" s="239"/>
      <c r="BX5" s="239"/>
      <c r="BY5" s="239"/>
      <c r="BZ5" s="239"/>
      <c r="CA5" s="239"/>
      <c r="CB5" s="239"/>
      <c r="CC5" s="239"/>
      <c r="CD5" s="239"/>
      <c r="CE5" s="239"/>
      <c r="CF5" s="239"/>
      <c r="CG5" s="239"/>
      <c r="CH5" s="239"/>
      <c r="CI5" s="239"/>
      <c r="CJ5" s="239"/>
      <c r="CK5" s="239"/>
      <c r="CL5" s="239"/>
      <c r="CM5" s="237"/>
      <c r="CN5" s="237"/>
      <c r="CO5" s="237"/>
      <c r="CP5" s="237"/>
      <c r="CQ5" s="237"/>
      <c r="CR5" s="237"/>
      <c r="CS5" s="237"/>
      <c r="CT5" s="237"/>
      <c r="CU5" s="237"/>
      <c r="CV5" s="237"/>
      <c r="CW5" s="237"/>
      <c r="CX5" s="237"/>
      <c r="CY5" s="237"/>
    </row>
    <row r="6" ht="18.75">
      <c r="A6" s="946" t="s">
        <v>317</v>
      </c>
      <c r="B6" s="946"/>
      <c r="C6" s="946"/>
      <c r="D6" s="946"/>
      <c r="E6" s="946"/>
      <c r="F6" s="946"/>
      <c r="G6" s="946"/>
      <c r="H6" s="946"/>
      <c r="I6" s="946"/>
      <c r="J6" s="946"/>
      <c r="K6" s="946"/>
      <c r="L6" s="946"/>
      <c r="M6" s="946"/>
      <c r="N6" s="946"/>
      <c r="O6" s="946"/>
      <c r="P6" s="946"/>
      <c r="Q6" s="946"/>
      <c r="R6" s="946"/>
      <c r="S6" s="946"/>
      <c r="T6" s="946"/>
      <c r="U6" s="946"/>
      <c r="V6" s="946"/>
      <c r="W6" s="946"/>
      <c r="X6" s="946"/>
      <c r="Y6" s="946"/>
      <c r="Z6" s="946"/>
      <c r="AA6" s="946"/>
      <c r="AB6" s="946"/>
      <c r="AC6" s="946"/>
      <c r="AD6" s="946"/>
      <c r="AE6" s="946"/>
      <c r="AF6" s="946"/>
      <c r="AG6" s="946"/>
      <c r="AH6" s="240"/>
      <c r="AI6" s="240"/>
      <c r="AJ6" s="240"/>
      <c r="AK6" s="240"/>
      <c r="AL6" s="240"/>
      <c r="AM6" s="240"/>
      <c r="AN6" s="240"/>
      <c r="AO6" s="240"/>
      <c r="AP6" s="240"/>
      <c r="AQ6" s="240"/>
      <c r="AR6" s="240"/>
      <c r="AS6" s="240"/>
      <c r="AT6" s="240"/>
      <c r="AU6" s="240"/>
      <c r="AV6" s="240"/>
      <c r="AW6" s="240"/>
      <c r="AX6" s="240"/>
      <c r="AY6" s="240"/>
      <c r="AZ6" s="240"/>
      <c r="BA6" s="240"/>
      <c r="BB6" s="240"/>
      <c r="BC6" s="240"/>
      <c r="BD6" s="240"/>
      <c r="BE6" s="240"/>
      <c r="BF6" s="240"/>
      <c r="BG6" s="240"/>
      <c r="BH6" s="240"/>
      <c r="BI6" s="240"/>
      <c r="BJ6" s="240"/>
      <c r="BK6" s="240"/>
      <c r="BL6" s="240"/>
      <c r="BM6" s="240"/>
      <c r="BN6" s="240"/>
      <c r="BO6" s="240"/>
      <c r="BP6" s="240"/>
      <c r="BQ6" s="240"/>
      <c r="BR6" s="240"/>
      <c r="BS6" s="240"/>
      <c r="BT6" s="240"/>
      <c r="BU6" s="240"/>
      <c r="BV6" s="240"/>
      <c r="BW6" s="240"/>
      <c r="BX6" s="240"/>
      <c r="BY6" s="240"/>
      <c r="BZ6" s="240"/>
      <c r="CA6" s="240"/>
      <c r="CB6" s="240"/>
      <c r="CC6" s="240"/>
      <c r="CD6" s="240"/>
      <c r="CE6" s="240"/>
      <c r="CF6" s="240"/>
      <c r="CG6" s="240"/>
      <c r="CH6" s="240"/>
      <c r="CI6" s="240"/>
      <c r="CJ6" s="240"/>
      <c r="CK6" s="240"/>
      <c r="CL6" s="240"/>
      <c r="CM6" s="240"/>
      <c r="CN6" s="240"/>
      <c r="CO6" s="240"/>
      <c r="CP6" s="240"/>
      <c r="CQ6" s="240"/>
      <c r="CR6" s="240"/>
      <c r="CS6" s="240"/>
      <c r="CT6" s="240"/>
      <c r="CU6" s="240"/>
      <c r="CV6" s="240"/>
      <c r="CW6" s="240"/>
      <c r="CX6" s="240"/>
      <c r="CY6" s="240"/>
      <c r="CZ6" s="8"/>
    </row>
    <row r="7">
      <c r="A7" s="947" t="s">
        <v>4</v>
      </c>
      <c r="B7" s="947"/>
      <c r="C7" s="947"/>
      <c r="D7" s="947"/>
      <c r="E7" s="947"/>
      <c r="F7" s="947"/>
      <c r="G7" s="947"/>
      <c r="H7" s="947"/>
      <c r="I7" s="947"/>
      <c r="J7" s="947"/>
      <c r="K7" s="947"/>
      <c r="L7" s="947"/>
      <c r="M7" s="947"/>
      <c r="N7" s="947"/>
      <c r="O7" s="947"/>
      <c r="P7" s="947"/>
      <c r="Q7" s="947"/>
      <c r="R7" s="947"/>
      <c r="S7" s="947"/>
      <c r="T7" s="947"/>
      <c r="U7" s="947"/>
      <c r="V7" s="947"/>
      <c r="W7" s="947"/>
      <c r="X7" s="947"/>
      <c r="Y7" s="947"/>
      <c r="Z7" s="947"/>
      <c r="AA7" s="947"/>
      <c r="AB7" s="947"/>
      <c r="AC7" s="947"/>
      <c r="AD7" s="947"/>
      <c r="AE7" s="947"/>
      <c r="AF7" s="947"/>
      <c r="AG7" s="947"/>
      <c r="AH7" s="242"/>
      <c r="AI7" s="242"/>
      <c r="AJ7" s="242"/>
      <c r="AK7" s="242"/>
      <c r="AL7" s="242"/>
      <c r="AM7" s="242"/>
      <c r="AN7" s="242"/>
      <c r="AO7" s="242"/>
      <c r="AP7" s="242"/>
      <c r="AQ7" s="242"/>
      <c r="AR7" s="242"/>
      <c r="AS7" s="242"/>
      <c r="AT7" s="242"/>
      <c r="AU7" s="242"/>
      <c r="AV7" s="242"/>
      <c r="AW7" s="242"/>
      <c r="AX7" s="242"/>
      <c r="AY7" s="242"/>
      <c r="AZ7" s="242"/>
      <c r="BA7" s="242"/>
      <c r="BB7" s="242"/>
      <c r="BC7" s="242"/>
      <c r="BD7" s="242"/>
      <c r="BE7" s="242"/>
      <c r="BF7" s="242"/>
      <c r="BG7" s="242"/>
      <c r="BH7" s="242"/>
      <c r="BI7" s="242"/>
      <c r="BJ7" s="242"/>
      <c r="BK7" s="242"/>
      <c r="BL7" s="242"/>
      <c r="BM7" s="242"/>
      <c r="BN7" s="242"/>
      <c r="BO7" s="242"/>
      <c r="BP7" s="242"/>
      <c r="BQ7" s="242"/>
      <c r="BR7" s="242"/>
      <c r="BS7" s="242"/>
      <c r="BT7" s="242"/>
      <c r="BU7" s="242"/>
      <c r="BV7" s="242"/>
      <c r="BW7" s="242"/>
      <c r="BX7" s="242"/>
      <c r="BY7" s="242"/>
      <c r="BZ7" s="242"/>
      <c r="CA7" s="242"/>
      <c r="CB7" s="242"/>
      <c r="CC7" s="242"/>
      <c r="CD7" s="242"/>
      <c r="CE7" s="242"/>
      <c r="CF7" s="242"/>
      <c r="CG7" s="242"/>
      <c r="CH7" s="242"/>
      <c r="CI7" s="242"/>
      <c r="CJ7" s="242"/>
      <c r="CK7" s="242"/>
      <c r="CL7" s="242"/>
      <c r="CM7" s="242"/>
      <c r="CN7" s="242"/>
      <c r="CO7" s="242"/>
      <c r="CP7" s="242"/>
      <c r="CQ7" s="242"/>
      <c r="CR7" s="242"/>
      <c r="CS7" s="242"/>
      <c r="CT7" s="242"/>
      <c r="CU7" s="242"/>
      <c r="CV7" s="242"/>
      <c r="CW7" s="242"/>
      <c r="CX7" s="242"/>
      <c r="CY7" s="242"/>
    </row>
    <row r="8">
      <c r="A8" s="947"/>
      <c r="B8" s="947"/>
      <c r="C8" s="947"/>
      <c r="D8" s="947"/>
      <c r="E8" s="947"/>
      <c r="F8" s="947"/>
      <c r="G8" s="947"/>
      <c r="H8" s="947"/>
      <c r="I8" s="947"/>
      <c r="J8" s="947"/>
      <c r="K8" s="947"/>
      <c r="L8" s="947"/>
      <c r="M8" s="947"/>
      <c r="N8" s="947"/>
      <c r="O8" s="947"/>
      <c r="P8" s="947"/>
      <c r="Q8" s="947"/>
      <c r="R8" s="947"/>
      <c r="S8" s="947"/>
      <c r="T8" s="947"/>
      <c r="U8" s="947"/>
      <c r="V8" s="947"/>
      <c r="W8" s="947"/>
      <c r="X8" s="947"/>
      <c r="Y8" s="947"/>
      <c r="Z8" s="947"/>
      <c r="AA8" s="947"/>
      <c r="AB8" s="947"/>
      <c r="AC8" s="947"/>
      <c r="AD8" s="947"/>
      <c r="AE8" s="947"/>
      <c r="AF8" s="947"/>
      <c r="AG8" s="947"/>
      <c r="AH8" s="241"/>
      <c r="AI8" s="241"/>
      <c r="AJ8" s="241"/>
      <c r="AK8" s="241"/>
      <c r="AL8" s="241"/>
      <c r="AM8" s="241"/>
      <c r="AN8" s="241"/>
      <c r="AO8" s="241"/>
      <c r="AP8" s="241"/>
      <c r="AQ8" s="241"/>
      <c r="AR8" s="241"/>
      <c r="AS8" s="241"/>
      <c r="AT8" s="241"/>
      <c r="AU8" s="241"/>
      <c r="AV8" s="241"/>
      <c r="AW8" s="241"/>
      <c r="AX8" s="241"/>
      <c r="AY8" s="241"/>
      <c r="AZ8" s="241"/>
      <c r="BA8" s="241"/>
      <c r="BB8" s="241"/>
      <c r="BC8" s="241"/>
      <c r="BD8" s="241"/>
      <c r="BE8" s="241"/>
      <c r="BF8" s="241"/>
      <c r="BG8" s="241"/>
      <c r="BH8" s="241"/>
      <c r="BI8" s="241"/>
      <c r="BJ8" s="241"/>
      <c r="BK8" s="241"/>
      <c r="BL8" s="241"/>
      <c r="BM8" s="241"/>
      <c r="BN8" s="241"/>
      <c r="BO8" s="241"/>
      <c r="BP8" s="241"/>
      <c r="BQ8" s="241"/>
      <c r="BR8" s="241"/>
      <c r="BS8" s="241"/>
      <c r="BT8" s="241"/>
      <c r="BU8" s="241"/>
      <c r="BV8" s="241"/>
      <c r="BW8" s="241"/>
      <c r="BX8" s="241"/>
      <c r="BY8" s="241"/>
      <c r="BZ8" s="241"/>
      <c r="CA8" s="241"/>
      <c r="CB8" s="241"/>
      <c r="CC8" s="241"/>
      <c r="CD8" s="241"/>
      <c r="CE8" s="241"/>
      <c r="CF8" s="241"/>
      <c r="CG8" s="241"/>
      <c r="CH8" s="241"/>
      <c r="CI8" s="241"/>
      <c r="CJ8" s="241"/>
      <c r="CK8" s="241"/>
      <c r="CL8" s="241"/>
      <c r="CM8" s="242"/>
      <c r="CN8" s="242"/>
      <c r="CO8" s="242"/>
      <c r="CP8" s="242"/>
      <c r="CQ8" s="242"/>
      <c r="CR8" s="242"/>
      <c r="CS8" s="242"/>
      <c r="CT8" s="242"/>
      <c r="CU8" s="242"/>
      <c r="CV8" s="242"/>
      <c r="CW8" s="242"/>
      <c r="CX8" s="242"/>
      <c r="CY8" s="242"/>
    </row>
    <row r="9">
      <c r="A9" s="948" t="s">
        <v>1399</v>
      </c>
      <c r="B9" s="948"/>
      <c r="C9" s="948"/>
      <c r="D9" s="948"/>
      <c r="E9" s="948"/>
      <c r="F9" s="948"/>
      <c r="G9" s="948"/>
      <c r="H9" s="948"/>
      <c r="I9" s="948"/>
      <c r="J9" s="948"/>
      <c r="K9" s="948"/>
      <c r="L9" s="948"/>
      <c r="M9" s="948"/>
      <c r="N9" s="948"/>
      <c r="O9" s="948"/>
      <c r="P9" s="948"/>
      <c r="Q9" s="948"/>
      <c r="R9" s="948"/>
      <c r="S9" s="948"/>
      <c r="T9" s="948"/>
      <c r="U9" s="948"/>
      <c r="V9" s="948"/>
      <c r="W9" s="948"/>
      <c r="X9" s="948"/>
      <c r="Y9" s="948"/>
      <c r="Z9" s="948"/>
      <c r="AA9" s="948"/>
      <c r="AB9" s="948"/>
      <c r="AC9" s="948"/>
      <c r="AD9" s="948"/>
      <c r="AE9" s="948"/>
      <c r="AF9" s="948"/>
      <c r="AG9" s="948"/>
      <c r="AH9" s="243"/>
      <c r="AI9" s="244"/>
      <c r="AJ9" s="244"/>
      <c r="AK9" s="244"/>
      <c r="AL9" s="244"/>
      <c r="AM9" s="244"/>
      <c r="AN9" s="244"/>
      <c r="AO9" s="244"/>
      <c r="AP9" s="244"/>
      <c r="AQ9" s="244"/>
      <c r="AR9" s="244"/>
      <c r="AS9" s="244"/>
      <c r="AT9" s="244"/>
      <c r="AU9" s="244"/>
      <c r="AV9" s="244"/>
      <c r="AW9" s="244"/>
      <c r="AX9" s="244"/>
      <c r="AY9" s="244"/>
      <c r="AZ9" s="244"/>
      <c r="BA9" s="244"/>
      <c r="BB9" s="244"/>
      <c r="BC9" s="244"/>
      <c r="BD9" s="244"/>
      <c r="BE9" s="244"/>
      <c r="BF9" s="244"/>
      <c r="BG9" s="244"/>
      <c r="BH9" s="244"/>
      <c r="BI9" s="244"/>
      <c r="BJ9" s="244"/>
      <c r="BK9" s="244"/>
      <c r="BL9" s="244"/>
      <c r="BM9" s="244"/>
      <c r="BN9" s="244"/>
      <c r="BO9" s="244"/>
      <c r="BP9" s="244"/>
      <c r="BQ9" s="244"/>
      <c r="BR9" s="244"/>
      <c r="BS9" s="244"/>
      <c r="BT9" s="244"/>
      <c r="BU9" s="244"/>
      <c r="BV9" s="244"/>
      <c r="BW9" s="244"/>
      <c r="BX9" s="244"/>
      <c r="BY9" s="244"/>
      <c r="BZ9" s="244"/>
      <c r="CA9" s="244"/>
      <c r="CB9" s="244"/>
      <c r="CC9" s="244"/>
      <c r="CD9" s="244"/>
      <c r="CE9" s="244"/>
      <c r="CF9" s="244"/>
      <c r="CG9" s="244"/>
      <c r="CH9" s="244"/>
      <c r="CI9" s="244"/>
      <c r="CJ9" s="244"/>
      <c r="CK9" s="244"/>
      <c r="CL9" s="244"/>
      <c r="CM9" s="237"/>
      <c r="CN9" s="237"/>
      <c r="CO9" s="237"/>
      <c r="CP9" s="237"/>
      <c r="CQ9" s="237"/>
      <c r="CR9" s="237"/>
      <c r="CS9" s="237"/>
      <c r="CT9" s="237"/>
      <c r="CU9" s="237"/>
      <c r="CV9" s="237"/>
      <c r="CW9" s="237"/>
      <c r="CX9" s="237"/>
      <c r="CY9" s="237"/>
    </row>
    <row r="10">
      <c r="A10" s="945"/>
      <c r="B10" s="945"/>
      <c r="C10" s="945"/>
      <c r="D10" s="945"/>
      <c r="E10" s="945"/>
      <c r="F10" s="945"/>
      <c r="G10" s="945"/>
      <c r="H10" s="945"/>
      <c r="I10" s="945"/>
      <c r="J10" s="945"/>
      <c r="K10" s="945"/>
      <c r="L10" s="945"/>
      <c r="M10" s="945"/>
      <c r="N10" s="945"/>
      <c r="O10" s="945"/>
      <c r="P10" s="945"/>
      <c r="Q10" s="945"/>
      <c r="R10" s="945"/>
      <c r="S10" s="945"/>
      <c r="T10" s="945"/>
      <c r="U10" s="945"/>
      <c r="V10" s="945"/>
      <c r="W10" s="945"/>
      <c r="X10" s="945"/>
      <c r="Y10" s="945"/>
      <c r="Z10" s="945"/>
      <c r="AA10" s="945"/>
      <c r="AB10" s="945"/>
      <c r="AC10" s="945"/>
      <c r="AD10" s="945"/>
      <c r="AE10" s="945"/>
      <c r="AF10" s="945"/>
      <c r="AG10" s="945"/>
      <c r="AH10" s="245"/>
      <c r="AI10" s="245"/>
      <c r="AJ10" s="245"/>
      <c r="AK10" s="245"/>
      <c r="AL10" s="245"/>
      <c r="AM10" s="245"/>
      <c r="AN10" s="245"/>
      <c r="AO10" s="245"/>
      <c r="AP10" s="245"/>
      <c r="AQ10" s="245"/>
      <c r="AR10" s="245"/>
      <c r="AS10" s="245"/>
      <c r="AT10" s="245"/>
      <c r="AU10" s="245"/>
      <c r="AV10" s="245"/>
      <c r="AW10" s="245"/>
      <c r="AX10" s="245"/>
      <c r="AY10" s="245"/>
      <c r="AZ10" s="245"/>
      <c r="BA10" s="245"/>
      <c r="BB10" s="245"/>
      <c r="BC10" s="245"/>
      <c r="BD10" s="245"/>
      <c r="BE10" s="245"/>
      <c r="BF10" s="245"/>
      <c r="BG10" s="245"/>
      <c r="BH10" s="245"/>
      <c r="BI10" s="245"/>
      <c r="BJ10" s="245"/>
      <c r="BK10" s="245"/>
      <c r="BL10" s="245"/>
      <c r="BM10" s="245"/>
      <c r="BN10" s="245"/>
      <c r="BO10" s="245"/>
      <c r="BP10" s="245"/>
      <c r="BQ10" s="245"/>
      <c r="BR10" s="245"/>
      <c r="BS10" s="245"/>
      <c r="BT10" s="245"/>
      <c r="BU10" s="245"/>
      <c r="BV10" s="245"/>
      <c r="BW10" s="245"/>
      <c r="BX10" s="245"/>
      <c r="BY10" s="237"/>
      <c r="BZ10" s="245"/>
      <c r="CA10" s="237"/>
      <c r="CB10" s="237"/>
      <c r="CC10" s="237"/>
      <c r="CD10" s="237"/>
      <c r="CE10" s="237"/>
      <c r="CF10" s="237"/>
      <c r="CG10" s="237"/>
      <c r="CH10" s="237"/>
      <c r="CI10" s="237"/>
      <c r="CJ10" s="237"/>
      <c r="CK10" s="237"/>
      <c r="CL10" s="237"/>
      <c r="CM10" s="237"/>
      <c r="CN10" s="237"/>
      <c r="CO10" s="237"/>
      <c r="CP10" s="237"/>
      <c r="CQ10" s="237"/>
      <c r="CR10" s="237"/>
      <c r="CS10" s="237"/>
      <c r="CT10" s="237"/>
      <c r="CU10" s="237"/>
      <c r="CV10" s="237"/>
      <c r="CW10" s="237"/>
      <c r="CX10" s="237"/>
      <c r="CY10" s="237"/>
    </row>
    <row r="11" ht="15.75" customHeight="1">
      <c r="A11" s="949" t="s">
        <v>1400</v>
      </c>
      <c r="B11" s="949"/>
      <c r="C11" s="949"/>
      <c r="D11" s="949"/>
      <c r="E11" s="949"/>
      <c r="F11" s="949"/>
      <c r="G11" s="949"/>
      <c r="H11" s="949"/>
      <c r="I11" s="949"/>
      <c r="J11" s="949"/>
      <c r="K11" s="949"/>
      <c r="L11" s="949"/>
      <c r="M11" s="949"/>
      <c r="N11" s="949"/>
      <c r="O11" s="949"/>
      <c r="P11" s="949"/>
      <c r="Q11" s="949"/>
      <c r="R11" s="949"/>
      <c r="S11" s="949"/>
      <c r="T11" s="949"/>
      <c r="U11" s="949"/>
      <c r="V11" s="949"/>
      <c r="W11" s="949"/>
      <c r="X11" s="949"/>
      <c r="Y11" s="949"/>
      <c r="Z11" s="949"/>
      <c r="AA11" s="949"/>
      <c r="AB11" s="949"/>
      <c r="AC11" s="949"/>
      <c r="AD11" s="949"/>
      <c r="AE11" s="949"/>
      <c r="AF11" s="949"/>
      <c r="AG11" s="949"/>
      <c r="AH11" s="246"/>
      <c r="AI11" s="246"/>
      <c r="AJ11" s="246"/>
      <c r="AK11" s="246"/>
      <c r="AL11" s="246"/>
      <c r="AM11" s="246"/>
      <c r="AN11" s="246"/>
      <c r="AO11" s="246"/>
      <c r="AP11" s="246"/>
      <c r="AQ11" s="246"/>
      <c r="AR11" s="246"/>
      <c r="AS11" s="246"/>
      <c r="AT11" s="246"/>
      <c r="AU11" s="246"/>
      <c r="AV11" s="246"/>
      <c r="AW11" s="246"/>
      <c r="AX11" s="246"/>
      <c r="AY11" s="246"/>
      <c r="AZ11" s="246"/>
      <c r="BA11" s="246"/>
      <c r="BB11" s="246"/>
      <c r="BC11" s="246"/>
      <c r="BD11" s="246"/>
      <c r="BE11" s="246"/>
      <c r="BF11" s="246"/>
      <c r="BG11" s="246"/>
      <c r="BH11" s="246"/>
      <c r="BI11" s="246"/>
      <c r="BJ11" s="246"/>
      <c r="BK11" s="246"/>
      <c r="BL11" s="246"/>
      <c r="BM11" s="246"/>
      <c r="BN11" s="246"/>
      <c r="BO11" s="246"/>
      <c r="BP11" s="246"/>
      <c r="BQ11" s="246"/>
      <c r="BR11" s="246"/>
      <c r="BS11" s="246"/>
      <c r="BT11" s="246"/>
      <c r="BU11" s="246"/>
      <c r="BV11" s="246"/>
      <c r="BW11" s="246"/>
      <c r="BX11" s="246"/>
      <c r="BY11" s="246"/>
      <c r="BZ11" s="246"/>
      <c r="CA11" s="246"/>
      <c r="CB11" s="246"/>
      <c r="CC11" s="246"/>
      <c r="CD11" s="246"/>
      <c r="CE11" s="246"/>
      <c r="CF11" s="246"/>
      <c r="CG11" s="246"/>
      <c r="CH11" s="246"/>
      <c r="CI11" s="246"/>
      <c r="CJ11" s="246"/>
      <c r="CK11" s="246"/>
      <c r="CL11" s="246"/>
      <c r="CM11" s="247"/>
      <c r="CN11" s="247"/>
      <c r="CO11" s="247"/>
      <c r="CP11" s="247"/>
      <c r="CQ11" s="247"/>
      <c r="CR11" s="247"/>
      <c r="CS11" s="247"/>
      <c r="CT11" s="247"/>
      <c r="CU11" s="247"/>
      <c r="CV11" s="247"/>
      <c r="CW11" s="247"/>
      <c r="CX11" s="247"/>
      <c r="CY11" s="247"/>
    </row>
    <row r="12">
      <c r="A12" s="950" t="s">
        <v>420</v>
      </c>
      <c r="B12" s="950"/>
      <c r="C12" s="950"/>
      <c r="D12" s="950"/>
      <c r="E12" s="950"/>
      <c r="F12" s="950"/>
      <c r="G12" s="950"/>
      <c r="H12" s="950"/>
      <c r="I12" s="950"/>
      <c r="J12" s="950"/>
      <c r="K12" s="950"/>
      <c r="L12" s="950"/>
      <c r="M12" s="950"/>
      <c r="N12" s="950"/>
      <c r="O12" s="950"/>
      <c r="P12" s="950"/>
      <c r="Q12" s="950"/>
      <c r="R12" s="950"/>
      <c r="S12" s="950"/>
      <c r="T12" s="950"/>
      <c r="U12" s="950"/>
      <c r="V12" s="950"/>
      <c r="W12" s="950"/>
      <c r="X12" s="950"/>
      <c r="Y12" s="950"/>
      <c r="Z12" s="950"/>
      <c r="AA12" s="950"/>
      <c r="AB12" s="950"/>
      <c r="AC12" s="950"/>
      <c r="AD12" s="950"/>
      <c r="AE12" s="950"/>
      <c r="AF12" s="950"/>
      <c r="AG12" s="950"/>
      <c r="AH12" s="248"/>
      <c r="AI12" s="248"/>
      <c r="AJ12" s="248"/>
      <c r="AK12" s="248"/>
      <c r="AL12" s="248"/>
      <c r="AM12" s="248"/>
      <c r="AN12" s="248"/>
      <c r="AO12" s="248"/>
      <c r="AP12" s="248"/>
      <c r="AQ12" s="248"/>
      <c r="AR12" s="248"/>
      <c r="AS12" s="248"/>
      <c r="AT12" s="248"/>
      <c r="AU12" s="248"/>
      <c r="AV12" s="248"/>
      <c r="AW12" s="248"/>
      <c r="AX12" s="248"/>
      <c r="AY12" s="248"/>
      <c r="AZ12" s="248"/>
      <c r="BA12" s="248"/>
      <c r="BB12" s="248"/>
      <c r="BC12" s="248"/>
      <c r="BD12" s="248"/>
      <c r="BE12" s="248"/>
      <c r="BF12" s="248"/>
      <c r="BG12" s="248"/>
      <c r="BH12" s="248"/>
      <c r="BI12" s="248"/>
      <c r="BJ12" s="248"/>
      <c r="BK12" s="248"/>
      <c r="BL12" s="248"/>
      <c r="BM12" s="248"/>
      <c r="BN12" s="248"/>
      <c r="BO12" s="248"/>
      <c r="BP12" s="248"/>
      <c r="BQ12" s="248"/>
      <c r="BR12" s="248"/>
      <c r="BS12" s="248"/>
      <c r="BT12" s="248"/>
      <c r="BU12" s="248"/>
      <c r="BV12" s="248"/>
      <c r="BW12" s="248"/>
      <c r="BX12" s="248"/>
      <c r="BY12" s="248"/>
      <c r="BZ12" s="248"/>
      <c r="CA12" s="248"/>
      <c r="CB12" s="248"/>
      <c r="CC12" s="248"/>
      <c r="CD12" s="248"/>
      <c r="CE12" s="248"/>
      <c r="CF12" s="248"/>
      <c r="CG12" s="248"/>
      <c r="CH12" s="248"/>
      <c r="CI12" s="248"/>
      <c r="CJ12" s="248"/>
      <c r="CK12" s="248"/>
      <c r="CL12" s="248"/>
      <c r="CM12" s="237"/>
      <c r="CN12" s="237"/>
      <c r="CO12" s="237"/>
      <c r="CP12" s="237"/>
      <c r="CQ12" s="237"/>
      <c r="CR12" s="237"/>
      <c r="CS12" s="237"/>
      <c r="CT12" s="237"/>
      <c r="CU12" s="237"/>
      <c r="CV12" s="237"/>
      <c r="CW12" s="237"/>
      <c r="CX12" s="237"/>
      <c r="CY12" s="237"/>
    </row>
    <row r="13" ht="15.75" customHeight="1">
      <c r="A13" s="951"/>
      <c r="B13" s="951"/>
      <c r="C13" s="951"/>
      <c r="D13" s="951"/>
      <c r="E13" s="951"/>
      <c r="F13" s="951"/>
      <c r="G13" s="951"/>
      <c r="H13" s="951"/>
      <c r="I13" s="951"/>
      <c r="J13" s="951"/>
      <c r="K13" s="951"/>
      <c r="L13" s="951"/>
      <c r="M13" s="951"/>
      <c r="N13" s="951"/>
      <c r="O13" s="951"/>
      <c r="P13" s="951"/>
      <c r="Q13" s="951"/>
      <c r="R13" s="951"/>
      <c r="S13" s="951"/>
      <c r="T13" s="951"/>
      <c r="U13" s="951"/>
      <c r="V13" s="951"/>
      <c r="W13" s="951"/>
      <c r="X13" s="951"/>
      <c r="Y13" s="951"/>
      <c r="Z13" s="951"/>
      <c r="AA13" s="951"/>
      <c r="AB13" s="951"/>
      <c r="AC13" s="951"/>
      <c r="AD13" s="951"/>
      <c r="AE13" s="951"/>
      <c r="AF13" s="951"/>
      <c r="AG13" s="951"/>
      <c r="AH13" s="951"/>
      <c r="AI13" s="951"/>
      <c r="AJ13" s="951"/>
      <c r="AK13" s="951"/>
      <c r="AL13" s="951"/>
      <c r="AM13" s="951"/>
      <c r="AN13" s="951"/>
      <c r="AO13" s="951"/>
      <c r="AP13" s="951"/>
      <c r="AQ13" s="951"/>
      <c r="AR13" s="951"/>
      <c r="AS13" s="951"/>
      <c r="AT13" s="951"/>
      <c r="AU13" s="951"/>
      <c r="AV13" s="951"/>
      <c r="AW13" s="951"/>
      <c r="AX13" s="951"/>
      <c r="AY13" s="951"/>
      <c r="AZ13" s="951"/>
      <c r="BA13" s="951"/>
      <c r="BB13" s="951"/>
      <c r="BC13" s="951"/>
      <c r="BD13" s="951"/>
      <c r="BE13" s="951"/>
      <c r="BF13" s="951"/>
      <c r="BG13" s="951"/>
      <c r="BH13" s="951"/>
      <c r="BI13" s="951"/>
      <c r="BJ13" s="951"/>
      <c r="BK13" s="951"/>
      <c r="BL13" s="951"/>
      <c r="BM13" s="951"/>
      <c r="BN13" s="951"/>
      <c r="BO13" s="951"/>
      <c r="BP13" s="951"/>
      <c r="BQ13" s="951"/>
      <c r="BR13" s="951"/>
      <c r="BS13" s="951"/>
      <c r="BT13" s="951"/>
      <c r="BU13" s="951"/>
      <c r="BV13" s="951"/>
      <c r="BW13" s="951"/>
      <c r="BX13" s="951"/>
      <c r="BY13" s="951"/>
      <c r="BZ13" s="951"/>
      <c r="CA13" s="951"/>
      <c r="CB13" s="951"/>
      <c r="CC13" s="951"/>
      <c r="CD13" s="951"/>
      <c r="CE13" s="951"/>
      <c r="CF13" s="951"/>
      <c r="CG13" s="951"/>
      <c r="CH13" s="951"/>
      <c r="CI13" s="951"/>
      <c r="CJ13" s="951"/>
      <c r="CK13" s="249"/>
      <c r="CL13" s="250"/>
      <c r="CM13" s="250"/>
      <c r="CN13" s="250"/>
      <c r="CO13" s="250"/>
      <c r="CP13" s="250"/>
      <c r="CQ13" s="250"/>
      <c r="CR13" s="250"/>
      <c r="CS13" s="250"/>
      <c r="CT13" s="250"/>
      <c r="CU13" s="250"/>
      <c r="CV13" s="250"/>
      <c r="CW13" s="250"/>
      <c r="CX13" s="237"/>
      <c r="CY13" s="237"/>
    </row>
    <row r="14" ht="31.5" customHeight="1">
      <c r="A14" s="952" t="s">
        <v>6</v>
      </c>
      <c r="B14" s="952" t="s">
        <v>7</v>
      </c>
      <c r="C14" s="952" t="s">
        <v>240</v>
      </c>
      <c r="D14" s="955" t="s">
        <v>421</v>
      </c>
      <c r="E14" s="955"/>
      <c r="F14" s="956" t="s">
        <v>422</v>
      </c>
      <c r="G14" s="957"/>
      <c r="H14" s="957"/>
      <c r="I14" s="957"/>
      <c r="J14" s="957"/>
      <c r="K14" s="957"/>
      <c r="L14" s="957"/>
      <c r="M14" s="957"/>
      <c r="N14" s="957"/>
      <c r="O14" s="957"/>
      <c r="P14" s="957"/>
      <c r="Q14" s="957"/>
      <c r="R14" s="957"/>
      <c r="S14" s="957"/>
      <c r="T14" s="957"/>
      <c r="U14" s="957"/>
      <c r="V14" s="957"/>
      <c r="W14" s="957"/>
      <c r="X14" s="957"/>
      <c r="Y14" s="957"/>
      <c r="Z14" s="957"/>
      <c r="AA14" s="957"/>
      <c r="AB14" s="957"/>
      <c r="AC14" s="957"/>
      <c r="AD14" s="957"/>
      <c r="AE14" s="957"/>
      <c r="AF14" s="957"/>
      <c r="AG14" s="957"/>
      <c r="AH14" s="957"/>
      <c r="AI14" s="957"/>
      <c r="AJ14" s="957"/>
      <c r="AK14" s="957"/>
      <c r="AL14" s="957"/>
      <c r="AM14" s="957"/>
      <c r="AN14" s="957"/>
      <c r="AO14" s="957"/>
      <c r="AP14" s="957"/>
      <c r="AQ14" s="957"/>
      <c r="AR14" s="957"/>
      <c r="AS14" s="957"/>
      <c r="AT14" s="957"/>
      <c r="AU14" s="957"/>
      <c r="AV14" s="957"/>
      <c r="AW14" s="957"/>
      <c r="AX14" s="957"/>
      <c r="AY14" s="957"/>
      <c r="AZ14" s="957"/>
      <c r="BA14" s="957"/>
      <c r="BB14" s="957"/>
      <c r="BC14" s="957"/>
      <c r="BD14" s="957"/>
      <c r="BE14" s="957"/>
      <c r="BF14" s="957"/>
      <c r="BG14" s="957"/>
      <c r="BH14" s="957"/>
      <c r="BI14" s="957"/>
      <c r="BJ14" s="957"/>
      <c r="BK14" s="957"/>
      <c r="BL14" s="957"/>
      <c r="BM14" s="957"/>
      <c r="BN14" s="957"/>
      <c r="BO14" s="957"/>
      <c r="BP14" s="957"/>
      <c r="BQ14" s="957"/>
      <c r="BR14" s="957"/>
      <c r="BS14" s="957"/>
      <c r="BT14" s="957"/>
      <c r="BU14" s="957"/>
      <c r="BV14" s="957"/>
      <c r="BW14" s="957"/>
      <c r="BX14" s="957"/>
      <c r="BY14" s="957"/>
      <c r="BZ14" s="957"/>
      <c r="CA14" s="957"/>
      <c r="CB14" s="957"/>
      <c r="CC14" s="957"/>
      <c r="CD14" s="957"/>
      <c r="CE14" s="957"/>
      <c r="CF14" s="957"/>
      <c r="CG14" s="957"/>
      <c r="CH14" s="957"/>
      <c r="CI14" s="957"/>
      <c r="CJ14" s="957"/>
      <c r="CK14" s="958"/>
      <c r="CL14" s="952" t="s">
        <v>20</v>
      </c>
      <c r="CM14" s="252"/>
      <c r="CN14" s="252"/>
      <c r="CO14" s="252"/>
      <c r="CP14" s="252"/>
      <c r="CQ14" s="252"/>
      <c r="CR14" s="252"/>
      <c r="CS14" s="252"/>
      <c r="CT14" s="252"/>
      <c r="CU14" s="252"/>
      <c r="CV14" s="252"/>
      <c r="CW14" s="252"/>
      <c r="CX14" s="237"/>
      <c r="CY14" s="237"/>
    </row>
    <row r="15" ht="27.75" customHeight="1">
      <c r="A15" s="953"/>
      <c r="B15" s="953"/>
      <c r="C15" s="953"/>
      <c r="D15" s="955"/>
      <c r="E15" s="955"/>
      <c r="F15" s="956" t="s">
        <v>423</v>
      </c>
      <c r="G15" s="959"/>
      <c r="H15" s="959"/>
      <c r="I15" s="959"/>
      <c r="J15" s="959"/>
      <c r="K15" s="959"/>
      <c r="L15" s="959"/>
      <c r="M15" s="959"/>
      <c r="N15" s="959"/>
      <c r="O15" s="959"/>
      <c r="P15" s="959"/>
      <c r="Q15" s="959"/>
      <c r="R15" s="959"/>
      <c r="S15" s="960"/>
      <c r="T15" s="956" t="s">
        <v>424</v>
      </c>
      <c r="U15" s="961"/>
      <c r="V15" s="961"/>
      <c r="W15" s="961"/>
      <c r="X15" s="961"/>
      <c r="Y15" s="961"/>
      <c r="Z15" s="961"/>
      <c r="AA15" s="961"/>
      <c r="AB15" s="961"/>
      <c r="AC15" s="961"/>
      <c r="AD15" s="961"/>
      <c r="AE15" s="961"/>
      <c r="AF15" s="961"/>
      <c r="AG15" s="962"/>
      <c r="AH15" s="956" t="s">
        <v>425</v>
      </c>
      <c r="AI15" s="961"/>
      <c r="AJ15" s="961"/>
      <c r="AK15" s="961"/>
      <c r="AL15" s="961"/>
      <c r="AM15" s="961"/>
      <c r="AN15" s="961"/>
      <c r="AO15" s="961"/>
      <c r="AP15" s="961"/>
      <c r="AQ15" s="961"/>
      <c r="AR15" s="961"/>
      <c r="AS15" s="961"/>
      <c r="AT15" s="961"/>
      <c r="AU15" s="962"/>
      <c r="AV15" s="956" t="s">
        <v>426</v>
      </c>
      <c r="AW15" s="961"/>
      <c r="AX15" s="961"/>
      <c r="AY15" s="961"/>
      <c r="AZ15" s="961"/>
      <c r="BA15" s="961"/>
      <c r="BB15" s="961"/>
      <c r="BC15" s="961"/>
      <c r="BD15" s="961"/>
      <c r="BE15" s="961"/>
      <c r="BF15" s="961"/>
      <c r="BG15" s="961"/>
      <c r="BH15" s="961"/>
      <c r="BI15" s="962"/>
      <c r="BJ15" s="956" t="s">
        <v>427</v>
      </c>
      <c r="BK15" s="961"/>
      <c r="BL15" s="961"/>
      <c r="BM15" s="961"/>
      <c r="BN15" s="961"/>
      <c r="BO15" s="961"/>
      <c r="BP15" s="961"/>
      <c r="BQ15" s="961"/>
      <c r="BR15" s="961"/>
      <c r="BS15" s="961"/>
      <c r="BT15" s="961"/>
      <c r="BU15" s="961"/>
      <c r="BV15" s="961"/>
      <c r="BW15" s="962"/>
      <c r="BX15" s="955" t="s">
        <v>428</v>
      </c>
      <c r="BY15" s="955"/>
      <c r="BZ15" s="955"/>
      <c r="CA15" s="955"/>
      <c r="CB15" s="955"/>
      <c r="CC15" s="955"/>
      <c r="CD15" s="955"/>
      <c r="CE15" s="955"/>
      <c r="CF15" s="955"/>
      <c r="CG15" s="955"/>
      <c r="CH15" s="955"/>
      <c r="CI15" s="955"/>
      <c r="CJ15" s="955"/>
      <c r="CK15" s="955"/>
      <c r="CL15" s="953"/>
      <c r="CM15" s="237"/>
      <c r="CN15" s="237"/>
      <c r="CO15" s="237"/>
      <c r="CP15" s="237"/>
      <c r="CQ15" s="237"/>
      <c r="CR15" s="237"/>
      <c r="CS15" s="237"/>
      <c r="CT15" s="237"/>
      <c r="CU15" s="237"/>
      <c r="CV15" s="237"/>
      <c r="CW15" s="237"/>
      <c r="CX15" s="237"/>
      <c r="CY15" s="237"/>
    </row>
    <row r="16" ht="51" customHeight="1">
      <c r="A16" s="953"/>
      <c r="B16" s="953"/>
      <c r="C16" s="953"/>
      <c r="D16" s="955"/>
      <c r="E16" s="955"/>
      <c r="F16" s="956" t="s">
        <v>429</v>
      </c>
      <c r="G16" s="961"/>
      <c r="H16" s="961"/>
      <c r="I16" s="961"/>
      <c r="J16" s="961"/>
      <c r="K16" s="961"/>
      <c r="L16" s="961"/>
      <c r="M16" s="963" t="s">
        <v>267</v>
      </c>
      <c r="N16" s="964"/>
      <c r="O16" s="964"/>
      <c r="P16" s="964"/>
      <c r="Q16" s="964"/>
      <c r="R16" s="964"/>
      <c r="S16" s="965"/>
      <c r="T16" s="956" t="s">
        <v>429</v>
      </c>
      <c r="U16" s="961"/>
      <c r="V16" s="961"/>
      <c r="W16" s="961"/>
      <c r="X16" s="961"/>
      <c r="Y16" s="961"/>
      <c r="Z16" s="961"/>
      <c r="AA16" s="963" t="s">
        <v>267</v>
      </c>
      <c r="AB16" s="964"/>
      <c r="AC16" s="964"/>
      <c r="AD16" s="964"/>
      <c r="AE16" s="964"/>
      <c r="AF16" s="964"/>
      <c r="AG16" s="965"/>
      <c r="AH16" s="956" t="s">
        <v>429</v>
      </c>
      <c r="AI16" s="961"/>
      <c r="AJ16" s="961"/>
      <c r="AK16" s="961"/>
      <c r="AL16" s="961"/>
      <c r="AM16" s="961"/>
      <c r="AN16" s="961"/>
      <c r="AO16" s="963" t="s">
        <v>267</v>
      </c>
      <c r="AP16" s="964"/>
      <c r="AQ16" s="964"/>
      <c r="AR16" s="964"/>
      <c r="AS16" s="964"/>
      <c r="AT16" s="964"/>
      <c r="AU16" s="965"/>
      <c r="AV16" s="956" t="s">
        <v>429</v>
      </c>
      <c r="AW16" s="961"/>
      <c r="AX16" s="961"/>
      <c r="AY16" s="961"/>
      <c r="AZ16" s="961"/>
      <c r="BA16" s="961"/>
      <c r="BB16" s="961"/>
      <c r="BC16" s="963" t="s">
        <v>37</v>
      </c>
      <c r="BD16" s="964"/>
      <c r="BE16" s="964"/>
      <c r="BF16" s="964"/>
      <c r="BG16" s="964"/>
      <c r="BH16" s="964"/>
      <c r="BI16" s="965"/>
      <c r="BJ16" s="956" t="s">
        <v>429</v>
      </c>
      <c r="BK16" s="961"/>
      <c r="BL16" s="961"/>
      <c r="BM16" s="961"/>
      <c r="BN16" s="961"/>
      <c r="BO16" s="961"/>
      <c r="BP16" s="961"/>
      <c r="BQ16" s="963" t="s">
        <v>37</v>
      </c>
      <c r="BR16" s="964"/>
      <c r="BS16" s="964"/>
      <c r="BT16" s="964"/>
      <c r="BU16" s="964"/>
      <c r="BV16" s="964"/>
      <c r="BW16" s="965"/>
      <c r="BX16" s="956" t="s">
        <v>429</v>
      </c>
      <c r="BY16" s="961"/>
      <c r="BZ16" s="961"/>
      <c r="CA16" s="961"/>
      <c r="CB16" s="961"/>
      <c r="CC16" s="961"/>
      <c r="CD16" s="961"/>
      <c r="CE16" s="963" t="s">
        <v>37</v>
      </c>
      <c r="CF16" s="964"/>
      <c r="CG16" s="964"/>
      <c r="CH16" s="964"/>
      <c r="CI16" s="964"/>
      <c r="CJ16" s="964"/>
      <c r="CK16" s="965"/>
      <c r="CL16" s="953"/>
      <c r="CM16" s="237"/>
      <c r="CN16" s="237"/>
      <c r="CO16" s="237"/>
      <c r="CP16" s="237"/>
      <c r="CQ16" s="237"/>
      <c r="CR16" s="237"/>
      <c r="CS16" s="237"/>
      <c r="CT16" s="237"/>
      <c r="CU16" s="237"/>
      <c r="CV16" s="237"/>
      <c r="CW16" s="237"/>
      <c r="CX16" s="237"/>
      <c r="CY16" s="237"/>
    </row>
    <row r="17" ht="45.75" customHeight="1">
      <c r="A17" s="953"/>
      <c r="B17" s="953"/>
      <c r="C17" s="953"/>
      <c r="D17" s="955" t="s">
        <v>36</v>
      </c>
      <c r="E17" s="966" t="s">
        <v>37</v>
      </c>
      <c r="F17" s="251" t="s">
        <v>430</v>
      </c>
      <c r="G17" s="967" t="s">
        <v>431</v>
      </c>
      <c r="H17" s="967"/>
      <c r="I17" s="967"/>
      <c r="J17" s="967"/>
      <c r="K17" s="967"/>
      <c r="L17" s="967"/>
      <c r="M17" s="251" t="s">
        <v>430</v>
      </c>
      <c r="N17" s="967" t="s">
        <v>431</v>
      </c>
      <c r="O17" s="967"/>
      <c r="P17" s="967"/>
      <c r="Q17" s="967"/>
      <c r="R17" s="967"/>
      <c r="S17" s="967"/>
      <c r="T17" s="251" t="s">
        <v>430</v>
      </c>
      <c r="U17" s="967" t="s">
        <v>431</v>
      </c>
      <c r="V17" s="967"/>
      <c r="W17" s="967"/>
      <c r="X17" s="967"/>
      <c r="Y17" s="967"/>
      <c r="Z17" s="967"/>
      <c r="AA17" s="251" t="s">
        <v>430</v>
      </c>
      <c r="AB17" s="967" t="s">
        <v>431</v>
      </c>
      <c r="AC17" s="967"/>
      <c r="AD17" s="967"/>
      <c r="AE17" s="967"/>
      <c r="AF17" s="967"/>
      <c r="AG17" s="967"/>
      <c r="AH17" s="251" t="s">
        <v>430</v>
      </c>
      <c r="AI17" s="967" t="s">
        <v>431</v>
      </c>
      <c r="AJ17" s="967"/>
      <c r="AK17" s="967"/>
      <c r="AL17" s="967"/>
      <c r="AM17" s="967"/>
      <c r="AN17" s="967"/>
      <c r="AO17" s="251" t="s">
        <v>430</v>
      </c>
      <c r="AP17" s="967" t="s">
        <v>431</v>
      </c>
      <c r="AQ17" s="967"/>
      <c r="AR17" s="967"/>
      <c r="AS17" s="967"/>
      <c r="AT17" s="967"/>
      <c r="AU17" s="967"/>
      <c r="AV17" s="251" t="s">
        <v>430</v>
      </c>
      <c r="AW17" s="967" t="s">
        <v>431</v>
      </c>
      <c r="AX17" s="967"/>
      <c r="AY17" s="967"/>
      <c r="AZ17" s="967"/>
      <c r="BA17" s="967"/>
      <c r="BB17" s="967"/>
      <c r="BC17" s="251" t="s">
        <v>430</v>
      </c>
      <c r="BD17" s="967" t="s">
        <v>431</v>
      </c>
      <c r="BE17" s="967"/>
      <c r="BF17" s="967"/>
      <c r="BG17" s="967"/>
      <c r="BH17" s="967"/>
      <c r="BI17" s="967"/>
      <c r="BJ17" s="251" t="s">
        <v>430</v>
      </c>
      <c r="BK17" s="967" t="s">
        <v>431</v>
      </c>
      <c r="BL17" s="967"/>
      <c r="BM17" s="967"/>
      <c r="BN17" s="967"/>
      <c r="BO17" s="967"/>
      <c r="BP17" s="967"/>
      <c r="BQ17" s="251" t="s">
        <v>430</v>
      </c>
      <c r="BR17" s="967" t="s">
        <v>431</v>
      </c>
      <c r="BS17" s="967"/>
      <c r="BT17" s="967"/>
      <c r="BU17" s="967"/>
      <c r="BV17" s="967"/>
      <c r="BW17" s="967"/>
      <c r="BX17" s="251" t="s">
        <v>430</v>
      </c>
      <c r="BY17" s="967" t="s">
        <v>431</v>
      </c>
      <c r="BZ17" s="967"/>
      <c r="CA17" s="967"/>
      <c r="CB17" s="967"/>
      <c r="CC17" s="967"/>
      <c r="CD17" s="967"/>
      <c r="CE17" s="251" t="s">
        <v>430</v>
      </c>
      <c r="CF17" s="967" t="s">
        <v>431</v>
      </c>
      <c r="CG17" s="967"/>
      <c r="CH17" s="967"/>
      <c r="CI17" s="967"/>
      <c r="CJ17" s="967"/>
      <c r="CK17" s="967"/>
      <c r="CL17" s="953"/>
      <c r="CM17" s="237"/>
      <c r="CN17" s="237"/>
      <c r="CO17" s="237"/>
      <c r="CP17" s="237"/>
      <c r="CQ17" s="237"/>
      <c r="CR17" s="237"/>
      <c r="CS17" s="237"/>
      <c r="CT17" s="237"/>
      <c r="CU17" s="237"/>
      <c r="CV17" s="237"/>
      <c r="CW17" s="237"/>
      <c r="CX17" s="237"/>
      <c r="CY17" s="237"/>
    </row>
    <row r="18" ht="66" customHeight="1">
      <c r="A18" s="954"/>
      <c r="B18" s="954"/>
      <c r="C18" s="954"/>
      <c r="D18" s="955"/>
      <c r="E18" s="966"/>
      <c r="F18" s="254" t="s">
        <v>432</v>
      </c>
      <c r="G18" s="254" t="s">
        <v>432</v>
      </c>
      <c r="H18" s="255" t="s">
        <v>433</v>
      </c>
      <c r="I18" s="255" t="s">
        <v>434</v>
      </c>
      <c r="J18" s="255" t="s">
        <v>435</v>
      </c>
      <c r="K18" s="255" t="s">
        <v>436</v>
      </c>
      <c r="L18" s="255" t="s">
        <v>437</v>
      </c>
      <c r="M18" s="254" t="s">
        <v>432</v>
      </c>
      <c r="N18" s="254" t="s">
        <v>432</v>
      </c>
      <c r="O18" s="255" t="s">
        <v>433</v>
      </c>
      <c r="P18" s="255" t="s">
        <v>434</v>
      </c>
      <c r="Q18" s="255" t="s">
        <v>435</v>
      </c>
      <c r="R18" s="255" t="s">
        <v>436</v>
      </c>
      <c r="S18" s="255" t="s">
        <v>437</v>
      </c>
      <c r="T18" s="254" t="s">
        <v>432</v>
      </c>
      <c r="U18" s="254" t="s">
        <v>432</v>
      </c>
      <c r="V18" s="255" t="s">
        <v>433</v>
      </c>
      <c r="W18" s="255" t="s">
        <v>434</v>
      </c>
      <c r="X18" s="255" t="s">
        <v>435</v>
      </c>
      <c r="Y18" s="255" t="s">
        <v>436</v>
      </c>
      <c r="Z18" s="255" t="s">
        <v>437</v>
      </c>
      <c r="AA18" s="254" t="s">
        <v>432</v>
      </c>
      <c r="AB18" s="254" t="s">
        <v>432</v>
      </c>
      <c r="AC18" s="255" t="s">
        <v>433</v>
      </c>
      <c r="AD18" s="255" t="s">
        <v>434</v>
      </c>
      <c r="AE18" s="255" t="s">
        <v>435</v>
      </c>
      <c r="AF18" s="255" t="s">
        <v>436</v>
      </c>
      <c r="AG18" s="255" t="s">
        <v>437</v>
      </c>
      <c r="AH18" s="254" t="s">
        <v>432</v>
      </c>
      <c r="AI18" s="254" t="s">
        <v>432</v>
      </c>
      <c r="AJ18" s="255" t="s">
        <v>433</v>
      </c>
      <c r="AK18" s="255" t="s">
        <v>434</v>
      </c>
      <c r="AL18" s="255" t="s">
        <v>435</v>
      </c>
      <c r="AM18" s="255" t="s">
        <v>436</v>
      </c>
      <c r="AN18" s="255" t="s">
        <v>437</v>
      </c>
      <c r="AO18" s="254" t="s">
        <v>432</v>
      </c>
      <c r="AP18" s="254" t="s">
        <v>432</v>
      </c>
      <c r="AQ18" s="255" t="s">
        <v>433</v>
      </c>
      <c r="AR18" s="255" t="s">
        <v>434</v>
      </c>
      <c r="AS18" s="255" t="s">
        <v>435</v>
      </c>
      <c r="AT18" s="255" t="s">
        <v>436</v>
      </c>
      <c r="AU18" s="255" t="s">
        <v>437</v>
      </c>
      <c r="AV18" s="254" t="s">
        <v>432</v>
      </c>
      <c r="AW18" s="254" t="s">
        <v>432</v>
      </c>
      <c r="AX18" s="255" t="s">
        <v>433</v>
      </c>
      <c r="AY18" s="255" t="s">
        <v>434</v>
      </c>
      <c r="AZ18" s="255" t="s">
        <v>435</v>
      </c>
      <c r="BA18" s="255" t="s">
        <v>436</v>
      </c>
      <c r="BB18" s="255" t="s">
        <v>437</v>
      </c>
      <c r="BC18" s="254" t="s">
        <v>432</v>
      </c>
      <c r="BD18" s="254" t="s">
        <v>432</v>
      </c>
      <c r="BE18" s="255" t="s">
        <v>433</v>
      </c>
      <c r="BF18" s="255" t="s">
        <v>434</v>
      </c>
      <c r="BG18" s="255" t="s">
        <v>435</v>
      </c>
      <c r="BH18" s="255" t="s">
        <v>436</v>
      </c>
      <c r="BI18" s="255" t="s">
        <v>437</v>
      </c>
      <c r="BJ18" s="254" t="s">
        <v>432</v>
      </c>
      <c r="BK18" s="254" t="s">
        <v>432</v>
      </c>
      <c r="BL18" s="255" t="s">
        <v>433</v>
      </c>
      <c r="BM18" s="255" t="s">
        <v>434</v>
      </c>
      <c r="BN18" s="255" t="s">
        <v>435</v>
      </c>
      <c r="BO18" s="255" t="s">
        <v>436</v>
      </c>
      <c r="BP18" s="255" t="s">
        <v>437</v>
      </c>
      <c r="BQ18" s="254" t="s">
        <v>432</v>
      </c>
      <c r="BR18" s="254" t="s">
        <v>432</v>
      </c>
      <c r="BS18" s="255" t="s">
        <v>433</v>
      </c>
      <c r="BT18" s="255" t="s">
        <v>434</v>
      </c>
      <c r="BU18" s="255" t="s">
        <v>435</v>
      </c>
      <c r="BV18" s="255" t="s">
        <v>436</v>
      </c>
      <c r="BW18" s="255" t="s">
        <v>437</v>
      </c>
      <c r="BX18" s="254" t="s">
        <v>432</v>
      </c>
      <c r="BY18" s="254" t="s">
        <v>432</v>
      </c>
      <c r="BZ18" s="255" t="s">
        <v>433</v>
      </c>
      <c r="CA18" s="255" t="s">
        <v>434</v>
      </c>
      <c r="CB18" s="255" t="s">
        <v>435</v>
      </c>
      <c r="CC18" s="255" t="s">
        <v>436</v>
      </c>
      <c r="CD18" s="255" t="s">
        <v>437</v>
      </c>
      <c r="CE18" s="254" t="s">
        <v>432</v>
      </c>
      <c r="CF18" s="254" t="s">
        <v>432</v>
      </c>
      <c r="CG18" s="255" t="s">
        <v>433</v>
      </c>
      <c r="CH18" s="255" t="s">
        <v>434</v>
      </c>
      <c r="CI18" s="255" t="s">
        <v>435</v>
      </c>
      <c r="CJ18" s="255" t="s">
        <v>436</v>
      </c>
      <c r="CK18" s="255" t="s">
        <v>437</v>
      </c>
      <c r="CL18" s="954"/>
      <c r="CM18" s="237"/>
      <c r="CN18" s="237"/>
      <c r="CO18" s="237"/>
      <c r="CP18" s="237"/>
      <c r="CQ18" s="237"/>
      <c r="CR18" s="237"/>
      <c r="CS18" s="237"/>
      <c r="CT18" s="237"/>
      <c r="CU18" s="237"/>
      <c r="CV18" s="237"/>
      <c r="CW18" s="237"/>
      <c r="CX18" s="237"/>
      <c r="CY18" s="237"/>
    </row>
    <row r="19">
      <c r="A19" s="253">
        <v>1</v>
      </c>
      <c r="B19" s="253">
        <v>2</v>
      </c>
      <c r="C19" s="253">
        <v>3</v>
      </c>
      <c r="D19" s="253">
        <v>4</v>
      </c>
      <c r="E19" s="256">
        <v>5</v>
      </c>
      <c r="F19" s="257" t="s">
        <v>438</v>
      </c>
      <c r="G19" s="257" t="s">
        <v>439</v>
      </c>
      <c r="H19" s="257" t="s">
        <v>440</v>
      </c>
      <c r="I19" s="257" t="s">
        <v>441</v>
      </c>
      <c r="J19" s="257" t="s">
        <v>442</v>
      </c>
      <c r="K19" s="257" t="s">
        <v>443</v>
      </c>
      <c r="L19" s="257" t="s">
        <v>444</v>
      </c>
      <c r="M19" s="257" t="s">
        <v>445</v>
      </c>
      <c r="N19" s="257" t="s">
        <v>446</v>
      </c>
      <c r="O19" s="257" t="s">
        <v>447</v>
      </c>
      <c r="P19" s="257" t="s">
        <v>448</v>
      </c>
      <c r="Q19" s="257" t="s">
        <v>449</v>
      </c>
      <c r="R19" s="257" t="s">
        <v>450</v>
      </c>
      <c r="S19" s="257" t="s">
        <v>451</v>
      </c>
      <c r="T19" s="257" t="s">
        <v>452</v>
      </c>
      <c r="U19" s="257" t="s">
        <v>453</v>
      </c>
      <c r="V19" s="257" t="s">
        <v>454</v>
      </c>
      <c r="W19" s="257" t="s">
        <v>455</v>
      </c>
      <c r="X19" s="257" t="s">
        <v>456</v>
      </c>
      <c r="Y19" s="257" t="s">
        <v>457</v>
      </c>
      <c r="Z19" s="257" t="s">
        <v>458</v>
      </c>
      <c r="AA19" s="257" t="s">
        <v>459</v>
      </c>
      <c r="AB19" s="257" t="s">
        <v>460</v>
      </c>
      <c r="AC19" s="257" t="s">
        <v>461</v>
      </c>
      <c r="AD19" s="257" t="s">
        <v>462</v>
      </c>
      <c r="AE19" s="257" t="s">
        <v>463</v>
      </c>
      <c r="AF19" s="257" t="s">
        <v>464</v>
      </c>
      <c r="AG19" s="257" t="s">
        <v>465</v>
      </c>
      <c r="AH19" s="257" t="s">
        <v>466</v>
      </c>
      <c r="AI19" s="257" t="s">
        <v>467</v>
      </c>
      <c r="AJ19" s="257" t="s">
        <v>468</v>
      </c>
      <c r="AK19" s="257" t="s">
        <v>469</v>
      </c>
      <c r="AL19" s="257" t="s">
        <v>470</v>
      </c>
      <c r="AM19" s="257" t="s">
        <v>471</v>
      </c>
      <c r="AN19" s="257" t="s">
        <v>472</v>
      </c>
      <c r="AO19" s="257" t="s">
        <v>473</v>
      </c>
      <c r="AP19" s="257" t="s">
        <v>474</v>
      </c>
      <c r="AQ19" s="257" t="s">
        <v>475</v>
      </c>
      <c r="AR19" s="257" t="s">
        <v>476</v>
      </c>
      <c r="AS19" s="257" t="s">
        <v>477</v>
      </c>
      <c r="AT19" s="257" t="s">
        <v>478</v>
      </c>
      <c r="AU19" s="257" t="s">
        <v>479</v>
      </c>
      <c r="AV19" s="257" t="s">
        <v>480</v>
      </c>
      <c r="AW19" s="257" t="s">
        <v>481</v>
      </c>
      <c r="AX19" s="257" t="s">
        <v>482</v>
      </c>
      <c r="AY19" s="257" t="s">
        <v>483</v>
      </c>
      <c r="AZ19" s="257" t="s">
        <v>484</v>
      </c>
      <c r="BA19" s="257" t="s">
        <v>485</v>
      </c>
      <c r="BB19" s="257" t="s">
        <v>486</v>
      </c>
      <c r="BC19" s="257" t="s">
        <v>487</v>
      </c>
      <c r="BD19" s="257" t="s">
        <v>488</v>
      </c>
      <c r="BE19" s="257" t="s">
        <v>489</v>
      </c>
      <c r="BF19" s="257" t="s">
        <v>490</v>
      </c>
      <c r="BG19" s="257" t="s">
        <v>491</v>
      </c>
      <c r="BH19" s="257" t="s">
        <v>492</v>
      </c>
      <c r="BI19" s="257" t="s">
        <v>493</v>
      </c>
      <c r="BJ19" s="257" t="s">
        <v>494</v>
      </c>
      <c r="BK19" s="257" t="s">
        <v>495</v>
      </c>
      <c r="BL19" s="257" t="s">
        <v>496</v>
      </c>
      <c r="BM19" s="257" t="s">
        <v>497</v>
      </c>
      <c r="BN19" s="257" t="s">
        <v>498</v>
      </c>
      <c r="BO19" s="257" t="s">
        <v>499</v>
      </c>
      <c r="BP19" s="257" t="s">
        <v>500</v>
      </c>
      <c r="BQ19" s="257" t="s">
        <v>501</v>
      </c>
      <c r="BR19" s="257" t="s">
        <v>502</v>
      </c>
      <c r="BS19" s="257" t="s">
        <v>503</v>
      </c>
      <c r="BT19" s="257" t="s">
        <v>504</v>
      </c>
      <c r="BU19" s="257" t="s">
        <v>505</v>
      </c>
      <c r="BV19" s="257" t="s">
        <v>506</v>
      </c>
      <c r="BW19" s="257" t="s">
        <v>507</v>
      </c>
      <c r="BX19" s="257" t="s">
        <v>508</v>
      </c>
      <c r="BY19" s="257" t="s">
        <v>509</v>
      </c>
      <c r="BZ19" s="257" t="s">
        <v>510</v>
      </c>
      <c r="CA19" s="257" t="s">
        <v>511</v>
      </c>
      <c r="CB19" s="257" t="s">
        <v>512</v>
      </c>
      <c r="CC19" s="257" t="s">
        <v>513</v>
      </c>
      <c r="CD19" s="257" t="s">
        <v>514</v>
      </c>
      <c r="CE19" s="257" t="s">
        <v>515</v>
      </c>
      <c r="CF19" s="257" t="s">
        <v>516</v>
      </c>
      <c r="CG19" s="257" t="s">
        <v>517</v>
      </c>
      <c r="CH19" s="257" t="s">
        <v>518</v>
      </c>
      <c r="CI19" s="257" t="s">
        <v>519</v>
      </c>
      <c r="CJ19" s="257" t="s">
        <v>520</v>
      </c>
      <c r="CK19" s="257" t="s">
        <v>521</v>
      </c>
      <c r="CL19" s="257" t="s">
        <v>522</v>
      </c>
      <c r="CM19" s="237"/>
      <c r="CN19" s="237"/>
      <c r="CO19" s="237"/>
      <c r="CP19" s="237"/>
      <c r="CQ19" s="237"/>
      <c r="CR19" s="237"/>
      <c r="CS19" s="237"/>
      <c r="CT19" s="237"/>
      <c r="CU19" s="237"/>
      <c r="CV19" s="237"/>
      <c r="CW19" s="237"/>
      <c r="CX19" s="237"/>
      <c r="CY19" s="237"/>
    </row>
    <row r="20" s="25" customFormat="1">
      <c r="A20" s="26" t="s">
        <v>106</v>
      </c>
      <c r="B20" s="27" t="s">
        <v>107</v>
      </c>
      <c r="C20" s="27" t="s">
        <v>108</v>
      </c>
      <c r="D20" s="31">
        <f>D22</f>
        <v>37.057733930000005</v>
      </c>
      <c r="E20" s="31">
        <f t="shared" ref="E20:BP20" si="0">E27</f>
        <v>72.535284413333329</v>
      </c>
      <c r="F20" s="31" t="str">
        <f t="shared" si="0"/>
        <v>н/д</v>
      </c>
      <c r="G20" s="31">
        <f t="shared" si="0"/>
        <v>0.96583333333333343</v>
      </c>
      <c r="H20" s="31" t="str">
        <f t="shared" si="0"/>
        <v>н/д</v>
      </c>
      <c r="I20" s="31" t="str">
        <f t="shared" si="0"/>
        <v>н/д</v>
      </c>
      <c r="J20" s="31" t="str">
        <f t="shared" si="0"/>
        <v>н/д</v>
      </c>
      <c r="K20" s="31" t="str">
        <f t="shared" si="0"/>
        <v>н/д</v>
      </c>
      <c r="L20" s="31">
        <f t="shared" si="0"/>
        <v>1</v>
      </c>
      <c r="M20" s="31" t="str">
        <f t="shared" si="0"/>
        <v>н/д</v>
      </c>
      <c r="N20" s="31">
        <f t="shared" si="0"/>
        <v>0.96583333333333343</v>
      </c>
      <c r="O20" s="31" t="str">
        <f t="shared" si="0"/>
        <v>н/д</v>
      </c>
      <c r="P20" s="31" t="str">
        <f t="shared" si="0"/>
        <v>н/д</v>
      </c>
      <c r="Q20" s="31" t="str">
        <f t="shared" si="0"/>
        <v>н/д</v>
      </c>
      <c r="R20" s="31" t="str">
        <f t="shared" si="0"/>
        <v>н/д</v>
      </c>
      <c r="S20" s="31">
        <f t="shared" si="0"/>
        <v>1</v>
      </c>
      <c r="T20" s="31" t="str">
        <f t="shared" si="0"/>
        <v>н/д</v>
      </c>
      <c r="U20" s="31">
        <f t="shared" si="0"/>
        <v>2.3537564599999996</v>
      </c>
      <c r="V20" s="31">
        <f t="shared" si="0"/>
        <v>0.40000000000000002</v>
      </c>
      <c r="W20" s="31" t="str">
        <f t="shared" si="0"/>
        <v>н/д</v>
      </c>
      <c r="X20" s="31" t="str">
        <f t="shared" si="0"/>
        <v>н/д</v>
      </c>
      <c r="Y20" s="31" t="str">
        <f t="shared" si="0"/>
        <v>н/д</v>
      </c>
      <c r="Z20" s="31">
        <f t="shared" si="0"/>
        <v>1</v>
      </c>
      <c r="AA20" s="31" t="str">
        <f t="shared" si="0"/>
        <v>н/д</v>
      </c>
      <c r="AB20" s="31">
        <f t="shared" si="0"/>
        <v>2.3537564599999996</v>
      </c>
      <c r="AC20" s="31">
        <f t="shared" si="0"/>
        <v>0.40000000000000002</v>
      </c>
      <c r="AD20" s="31" t="str">
        <f t="shared" si="0"/>
        <v>н/д</v>
      </c>
      <c r="AE20" s="31" t="str">
        <f t="shared" si="0"/>
        <v>н/д</v>
      </c>
      <c r="AF20" s="31" t="str">
        <f t="shared" si="0"/>
        <v>н/д</v>
      </c>
      <c r="AG20" s="31">
        <f t="shared" si="0"/>
        <v>1</v>
      </c>
      <c r="AH20" s="31" t="str">
        <f t="shared" si="0"/>
        <v>н/д</v>
      </c>
      <c r="AI20" s="31">
        <f>AI22</f>
        <v>15.354475000000001</v>
      </c>
      <c r="AJ20" s="31">
        <f>AJ22</f>
        <v>1.2000000000000002</v>
      </c>
      <c r="AK20" s="31" t="str">
        <f t="shared" si="0"/>
        <v>н/д</v>
      </c>
      <c r="AL20" s="31">
        <f>AL22</f>
        <v>0.5</v>
      </c>
      <c r="AM20" s="31" t="str">
        <f t="shared" si="0"/>
        <v>н/д</v>
      </c>
      <c r="AN20" s="31">
        <f t="shared" si="0"/>
        <v>7</v>
      </c>
      <c r="AO20" s="31" t="str">
        <f t="shared" si="0"/>
        <v>н/д</v>
      </c>
      <c r="AP20" s="31">
        <f t="shared" si="0"/>
        <v>16.467154149999999</v>
      </c>
      <c r="AQ20" s="31">
        <f t="shared" si="0"/>
        <v>1.2000000000000002</v>
      </c>
      <c r="AR20" s="31" t="str">
        <f t="shared" si="0"/>
        <v>н/д</v>
      </c>
      <c r="AS20" s="31">
        <f t="shared" si="0"/>
        <v>0.55300000000000005</v>
      </c>
      <c r="AT20" s="31" t="str">
        <f t="shared" si="0"/>
        <v>н/д</v>
      </c>
      <c r="AU20" s="31">
        <f t="shared" si="0"/>
        <v>7</v>
      </c>
      <c r="AV20" s="31" t="str">
        <f t="shared" si="0"/>
        <v>н/д</v>
      </c>
      <c r="AW20" s="31">
        <f t="shared" ref="AW20:BB20" si="1">AW27</f>
        <v>11.49402922</v>
      </c>
      <c r="AX20" s="31">
        <f t="shared" si="1"/>
        <v>2.46</v>
      </c>
      <c r="AY20" s="31" t="str">
        <f t="shared" si="1"/>
        <v>н/д</v>
      </c>
      <c r="AZ20" s="31" t="str">
        <f t="shared" si="1"/>
        <v>н/д</v>
      </c>
      <c r="BA20" s="31" t="str">
        <f t="shared" si="1"/>
        <v>н/д</v>
      </c>
      <c r="BB20" s="31">
        <f t="shared" si="1"/>
        <v>20</v>
      </c>
      <c r="BC20" s="31" t="str">
        <f t="shared" si="0"/>
        <v>н/д</v>
      </c>
      <c r="BD20" s="31">
        <f t="shared" si="0"/>
        <v>11.49402922</v>
      </c>
      <c r="BE20" s="31">
        <f>BE27</f>
        <v>2.46</v>
      </c>
      <c r="BF20" s="31" t="s">
        <v>109</v>
      </c>
      <c r="BG20" s="31" t="s">
        <v>109</v>
      </c>
      <c r="BH20" s="31" t="s">
        <v>109</v>
      </c>
      <c r="BI20" s="31">
        <f>BI27</f>
        <v>20</v>
      </c>
      <c r="BJ20" s="31" t="str">
        <f t="shared" si="0"/>
        <v>н/д</v>
      </c>
      <c r="BK20" s="31">
        <f t="shared" si="0"/>
        <v>6.8896399166666669</v>
      </c>
      <c r="BL20" s="31" t="str">
        <f t="shared" si="0"/>
        <v>н/д</v>
      </c>
      <c r="BM20" s="31" t="str">
        <f t="shared" si="0"/>
        <v>н/д</v>
      </c>
      <c r="BN20" s="31" t="str">
        <f t="shared" si="0"/>
        <v>н/д</v>
      </c>
      <c r="BO20" s="31" t="str">
        <f t="shared" si="0"/>
        <v>н/д</v>
      </c>
      <c r="BP20" s="31">
        <f t="shared" si="0"/>
        <v>12</v>
      </c>
      <c r="BQ20" s="31" t="str">
        <f t="shared" ref="BQ20:CJ20" si="2">BQ27</f>
        <v>н/д</v>
      </c>
      <c r="BR20" s="31">
        <f t="shared" ref="BR20:BW20" si="3">BR27</f>
        <v>42.367190399999998</v>
      </c>
      <c r="BS20" s="31">
        <f t="shared" si="3"/>
        <v>0.80000000000000004</v>
      </c>
      <c r="BT20" s="31">
        <f t="shared" si="3"/>
        <v>0</v>
      </c>
      <c r="BU20" s="31">
        <f t="shared" si="3"/>
        <v>2</v>
      </c>
      <c r="BV20" s="31">
        <f t="shared" si="3"/>
        <v>0</v>
      </c>
      <c r="BW20" s="31">
        <f t="shared" si="3"/>
        <v>11</v>
      </c>
      <c r="BX20" s="31" t="str">
        <f t="shared" si="2"/>
        <v>н/д</v>
      </c>
      <c r="BY20" s="31">
        <f t="shared" si="2"/>
        <v>37.057733930000005</v>
      </c>
      <c r="BZ20" s="31">
        <f t="shared" si="2"/>
        <v>4.0599999999999996</v>
      </c>
      <c r="CA20" s="31" t="str">
        <f t="shared" si="2"/>
        <v>н/д</v>
      </c>
      <c r="CB20" s="31" t="str">
        <f t="shared" si="2"/>
        <v>н/д</v>
      </c>
      <c r="CC20" s="31" t="str">
        <f t="shared" si="2"/>
        <v>н/д</v>
      </c>
      <c r="CD20" s="31">
        <f t="shared" si="2"/>
        <v>41</v>
      </c>
      <c r="CE20" s="31" t="str">
        <f t="shared" si="2"/>
        <v>н/д</v>
      </c>
      <c r="CF20" s="31">
        <f>CF27</f>
        <v>72.535284413333329</v>
      </c>
      <c r="CG20" s="31">
        <f t="shared" si="2"/>
        <v>4.8599999999999994</v>
      </c>
      <c r="CH20" s="31" t="str">
        <f t="shared" si="2"/>
        <v>н/д</v>
      </c>
      <c r="CI20" s="31">
        <f t="shared" si="2"/>
        <v>2.5</v>
      </c>
      <c r="CJ20" s="31" t="str">
        <f t="shared" si="2"/>
        <v>н/д</v>
      </c>
      <c r="CK20" s="31">
        <f>CK27</f>
        <v>40</v>
      </c>
      <c r="CL20" s="31" t="s">
        <v>109</v>
      </c>
      <c r="CM20" s="243"/>
      <c r="CN20" s="243"/>
      <c r="CO20" s="243"/>
      <c r="CP20" s="243"/>
      <c r="CQ20" s="243"/>
      <c r="CR20" s="243"/>
      <c r="CS20" s="243"/>
      <c r="CT20" s="243"/>
      <c r="CU20" s="243"/>
      <c r="CV20" s="243"/>
      <c r="CW20" s="243"/>
      <c r="CX20" s="243"/>
      <c r="CY20" s="243"/>
    </row>
    <row r="21" s="25" customFormat="1" hidden="1">
      <c r="A21" s="39" t="s">
        <v>110</v>
      </c>
      <c r="B21" s="40" t="s">
        <v>111</v>
      </c>
      <c r="C21" s="40" t="s">
        <v>108</v>
      </c>
      <c r="D21" s="43" t="s">
        <v>109</v>
      </c>
      <c r="E21" s="43" t="s">
        <v>109</v>
      </c>
      <c r="F21" s="43" t="s">
        <v>109</v>
      </c>
      <c r="G21" s="43" t="s">
        <v>109</v>
      </c>
      <c r="H21" s="43" t="s">
        <v>109</v>
      </c>
      <c r="I21" s="43" t="s">
        <v>109</v>
      </c>
      <c r="J21" s="43" t="s">
        <v>109</v>
      </c>
      <c r="K21" s="43" t="s">
        <v>109</v>
      </c>
      <c r="L21" s="43" t="s">
        <v>109</v>
      </c>
      <c r="M21" s="43" t="s">
        <v>109</v>
      </c>
      <c r="N21" s="43" t="s">
        <v>109</v>
      </c>
      <c r="O21" s="43" t="s">
        <v>109</v>
      </c>
      <c r="P21" s="43" t="s">
        <v>109</v>
      </c>
      <c r="Q21" s="43" t="s">
        <v>109</v>
      </c>
      <c r="R21" s="43" t="s">
        <v>109</v>
      </c>
      <c r="S21" s="43" t="s">
        <v>109</v>
      </c>
      <c r="T21" s="43" t="s">
        <v>109</v>
      </c>
      <c r="U21" s="43" t="s">
        <v>109</v>
      </c>
      <c r="V21" s="43" t="s">
        <v>109</v>
      </c>
      <c r="W21" s="43" t="s">
        <v>109</v>
      </c>
      <c r="X21" s="43" t="s">
        <v>109</v>
      </c>
      <c r="Y21" s="43" t="s">
        <v>109</v>
      </c>
      <c r="Z21" s="43" t="s">
        <v>109</v>
      </c>
      <c r="AA21" s="43" t="s">
        <v>109</v>
      </c>
      <c r="AB21" s="43" t="s">
        <v>109</v>
      </c>
      <c r="AC21" s="43" t="s">
        <v>109</v>
      </c>
      <c r="AD21" s="43" t="s">
        <v>109</v>
      </c>
      <c r="AE21" s="43" t="s">
        <v>109</v>
      </c>
      <c r="AF21" s="43" t="s">
        <v>109</v>
      </c>
      <c r="AG21" s="43" t="s">
        <v>109</v>
      </c>
      <c r="AH21" s="43" t="s">
        <v>109</v>
      </c>
      <c r="AI21" s="43" t="s">
        <v>109</v>
      </c>
      <c r="AJ21" s="43" t="s">
        <v>109</v>
      </c>
      <c r="AK21" s="43" t="s">
        <v>109</v>
      </c>
      <c r="AL21" s="43" t="s">
        <v>109</v>
      </c>
      <c r="AM21" s="43" t="s">
        <v>109</v>
      </c>
      <c r="AN21" s="43" t="s">
        <v>109</v>
      </c>
      <c r="AO21" s="43" t="s">
        <v>109</v>
      </c>
      <c r="AP21" s="43" t="s">
        <v>109</v>
      </c>
      <c r="AQ21" s="43" t="s">
        <v>109</v>
      </c>
      <c r="AR21" s="43" t="str">
        <f>AR27</f>
        <v>н/д</v>
      </c>
      <c r="AS21" s="43" t="s">
        <v>109</v>
      </c>
      <c r="AT21" s="43" t="str">
        <f>AT27</f>
        <v>н/д</v>
      </c>
      <c r="AU21" s="43" t="s">
        <v>109</v>
      </c>
      <c r="AV21" s="43" t="s">
        <v>109</v>
      </c>
      <c r="AW21" s="43" t="s">
        <v>109</v>
      </c>
      <c r="AX21" s="43" t="s">
        <v>109</v>
      </c>
      <c r="AY21" s="43" t="s">
        <v>109</v>
      </c>
      <c r="AZ21" s="43" t="s">
        <v>109</v>
      </c>
      <c r="BA21" s="43" t="s">
        <v>109</v>
      </c>
      <c r="BB21" s="43" t="s">
        <v>109</v>
      </c>
      <c r="BC21" s="43" t="s">
        <v>109</v>
      </c>
      <c r="BD21" s="43" t="s">
        <v>109</v>
      </c>
      <c r="BE21" s="43" t="s">
        <v>109</v>
      </c>
      <c r="BF21" s="43" t="s">
        <v>109</v>
      </c>
      <c r="BG21" s="43" t="s">
        <v>109</v>
      </c>
      <c r="BH21" s="43" t="s">
        <v>109</v>
      </c>
      <c r="BI21" s="43" t="s">
        <v>109</v>
      </c>
      <c r="BJ21" s="43" t="s">
        <v>109</v>
      </c>
      <c r="BK21" s="43" t="s">
        <v>109</v>
      </c>
      <c r="BL21" s="43" t="s">
        <v>109</v>
      </c>
      <c r="BM21" s="43" t="s">
        <v>109</v>
      </c>
      <c r="BN21" s="43" t="s">
        <v>109</v>
      </c>
      <c r="BO21" s="43" t="s">
        <v>109</v>
      </c>
      <c r="BP21" s="43" t="s">
        <v>109</v>
      </c>
      <c r="BQ21" s="43" t="s">
        <v>109</v>
      </c>
      <c r="BR21" s="43" t="s">
        <v>109</v>
      </c>
      <c r="BS21" s="43" t="s">
        <v>109</v>
      </c>
      <c r="BT21" s="43" t="s">
        <v>109</v>
      </c>
      <c r="BU21" s="43" t="s">
        <v>109</v>
      </c>
      <c r="BV21" s="43" t="s">
        <v>109</v>
      </c>
      <c r="BW21" s="43" t="s">
        <v>109</v>
      </c>
      <c r="BX21" s="43" t="s">
        <v>109</v>
      </c>
      <c r="BY21" s="43" t="s">
        <v>109</v>
      </c>
      <c r="BZ21" s="43" t="s">
        <v>109</v>
      </c>
      <c r="CA21" s="43" t="s">
        <v>109</v>
      </c>
      <c r="CB21" s="43" t="s">
        <v>109</v>
      </c>
      <c r="CC21" s="43" t="s">
        <v>109</v>
      </c>
      <c r="CD21" s="43" t="s">
        <v>109</v>
      </c>
      <c r="CE21" s="43" t="s">
        <v>109</v>
      </c>
      <c r="CF21" s="43" t="s">
        <v>109</v>
      </c>
      <c r="CG21" s="43" t="s">
        <v>109</v>
      </c>
      <c r="CH21" s="43" t="s">
        <v>109</v>
      </c>
      <c r="CI21" s="43" t="s">
        <v>109</v>
      </c>
      <c r="CJ21" s="43" t="s">
        <v>109</v>
      </c>
      <c r="CK21" s="43" t="s">
        <v>109</v>
      </c>
      <c r="CL21" s="43" t="s">
        <v>109</v>
      </c>
      <c r="CM21" s="243"/>
      <c r="CN21" s="243"/>
      <c r="CO21" s="243"/>
      <c r="CP21" s="243"/>
      <c r="CQ21" s="243"/>
      <c r="CR21" s="243"/>
      <c r="CS21" s="243"/>
      <c r="CT21" s="243"/>
      <c r="CU21" s="243"/>
      <c r="CV21" s="243"/>
      <c r="CW21" s="243"/>
      <c r="CX21" s="243"/>
      <c r="CY21" s="243"/>
    </row>
    <row r="22" s="25" customFormat="1" ht="21.75" customHeight="1">
      <c r="A22" s="39" t="s">
        <v>112</v>
      </c>
      <c r="B22" s="40" t="s">
        <v>113</v>
      </c>
      <c r="C22" s="40" t="s">
        <v>108</v>
      </c>
      <c r="D22" s="43">
        <f>D27</f>
        <v>37.057733930000005</v>
      </c>
      <c r="E22" s="43">
        <f>E27</f>
        <v>72.535284413333329</v>
      </c>
      <c r="F22" s="43" t="s">
        <v>109</v>
      </c>
      <c r="G22" s="43" t="s">
        <v>109</v>
      </c>
      <c r="H22" s="43" t="s">
        <v>109</v>
      </c>
      <c r="I22" s="43" t="s">
        <v>109</v>
      </c>
      <c r="J22" s="43" t="s">
        <v>109</v>
      </c>
      <c r="K22" s="43" t="s">
        <v>109</v>
      </c>
      <c r="L22" s="43" t="s">
        <v>109</v>
      </c>
      <c r="M22" s="43" t="s">
        <v>109</v>
      </c>
      <c r="N22" s="43" t="s">
        <v>109</v>
      </c>
      <c r="O22" s="43" t="s">
        <v>109</v>
      </c>
      <c r="P22" s="43" t="s">
        <v>109</v>
      </c>
      <c r="Q22" s="43" t="s">
        <v>109</v>
      </c>
      <c r="R22" s="43" t="s">
        <v>109</v>
      </c>
      <c r="S22" s="43" t="s">
        <v>109</v>
      </c>
      <c r="T22" s="43" t="s">
        <v>109</v>
      </c>
      <c r="U22" s="43">
        <f>U50</f>
        <v>2.3537564599999996</v>
      </c>
      <c r="V22" s="43">
        <f t="shared" ref="V22:CG22" si="4">V50</f>
        <v>0.40000000000000002</v>
      </c>
      <c r="W22" s="43" t="str">
        <f t="shared" si="4"/>
        <v>н/д</v>
      </c>
      <c r="X22" s="43" t="str">
        <f t="shared" si="4"/>
        <v>н/д</v>
      </c>
      <c r="Y22" s="43" t="str">
        <f t="shared" si="4"/>
        <v>н/д</v>
      </c>
      <c r="Z22" s="43">
        <f t="shared" si="4"/>
        <v>1</v>
      </c>
      <c r="AA22" s="43" t="str">
        <f t="shared" si="4"/>
        <v>н/д</v>
      </c>
      <c r="AB22" s="43">
        <f t="shared" si="4"/>
        <v>2.3537564599999996</v>
      </c>
      <c r="AC22" s="43">
        <f t="shared" si="4"/>
        <v>0.40000000000000002</v>
      </c>
      <c r="AD22" s="43" t="str">
        <f t="shared" si="4"/>
        <v>н/д</v>
      </c>
      <c r="AE22" s="43" t="str">
        <f t="shared" si="4"/>
        <v>н/д</v>
      </c>
      <c r="AF22" s="43" t="str">
        <f t="shared" si="4"/>
        <v>н/д</v>
      </c>
      <c r="AG22" s="43">
        <f t="shared" si="4"/>
        <v>1</v>
      </c>
      <c r="AH22" s="43" t="str">
        <f t="shared" si="4"/>
        <v>н/д</v>
      </c>
      <c r="AI22" s="43">
        <f t="shared" si="4"/>
        <v>15.354475000000001</v>
      </c>
      <c r="AJ22" s="43">
        <f t="shared" si="4"/>
        <v>1.2000000000000002</v>
      </c>
      <c r="AK22" s="43" t="str">
        <f t="shared" si="4"/>
        <v>н/д</v>
      </c>
      <c r="AL22" s="43">
        <f t="shared" si="4"/>
        <v>0.5</v>
      </c>
      <c r="AM22" s="43" t="str">
        <f t="shared" si="4"/>
        <v>н/д</v>
      </c>
      <c r="AN22" s="43">
        <f t="shared" si="4"/>
        <v>7</v>
      </c>
      <c r="AO22" s="43" t="str">
        <f t="shared" si="4"/>
        <v>н/д</v>
      </c>
      <c r="AP22" s="43">
        <f t="shared" si="4"/>
        <v>16.467154149999999</v>
      </c>
      <c r="AQ22" s="43">
        <f t="shared" si="4"/>
        <v>1.2000000000000002</v>
      </c>
      <c r="AR22" s="43" t="str">
        <f t="shared" si="4"/>
        <v>н/д</v>
      </c>
      <c r="AS22" s="43">
        <f t="shared" si="4"/>
        <v>0.55300000000000005</v>
      </c>
      <c r="AT22" s="43" t="str">
        <f t="shared" si="4"/>
        <v>н/д</v>
      </c>
      <c r="AU22" s="43">
        <f t="shared" si="4"/>
        <v>7</v>
      </c>
      <c r="AV22" s="43" t="str">
        <f t="shared" si="4"/>
        <v>н/д</v>
      </c>
      <c r="AW22" s="43">
        <f t="shared" ref="AW22:BB22" si="5">AW48</f>
        <v>11.49402922</v>
      </c>
      <c r="AX22" s="43">
        <f t="shared" si="5"/>
        <v>2.46</v>
      </c>
      <c r="AY22" s="43" t="str">
        <f t="shared" si="5"/>
        <v>н/д</v>
      </c>
      <c r="AZ22" s="43" t="str">
        <f t="shared" si="5"/>
        <v>н/д</v>
      </c>
      <c r="BA22" s="43" t="str">
        <f t="shared" si="5"/>
        <v>н/д</v>
      </c>
      <c r="BB22" s="43">
        <f t="shared" si="5"/>
        <v>20</v>
      </c>
      <c r="BC22" s="43" t="str">
        <f t="shared" si="4"/>
        <v>н/д</v>
      </c>
      <c r="BD22" s="43">
        <f t="shared" ref="BD22:BI22" si="6">BD48</f>
        <v>11.49402922</v>
      </c>
      <c r="BE22" s="43">
        <f t="shared" si="6"/>
        <v>2.46</v>
      </c>
      <c r="BF22" s="43" t="s">
        <v>109</v>
      </c>
      <c r="BG22" s="43" t="s">
        <v>109</v>
      </c>
      <c r="BH22" s="43" t="s">
        <v>109</v>
      </c>
      <c r="BI22" s="43">
        <f t="shared" si="6"/>
        <v>20</v>
      </c>
      <c r="BJ22" s="43" t="str">
        <f t="shared" si="4"/>
        <v>н/д</v>
      </c>
      <c r="BK22" s="43">
        <f t="shared" si="4"/>
        <v>6.8896399166666669</v>
      </c>
      <c r="BL22" s="43" t="str">
        <f t="shared" si="4"/>
        <v>н/д</v>
      </c>
      <c r="BM22" s="43" t="str">
        <f t="shared" si="4"/>
        <v>н/д</v>
      </c>
      <c r="BN22" s="43" t="str">
        <f t="shared" si="4"/>
        <v>н/д</v>
      </c>
      <c r="BO22" s="43" t="str">
        <f t="shared" si="4"/>
        <v>н/д</v>
      </c>
      <c r="BP22" s="43">
        <f t="shared" si="4"/>
        <v>12</v>
      </c>
      <c r="BQ22" s="43" t="str">
        <f t="shared" si="4"/>
        <v>н/д</v>
      </c>
      <c r="BR22" s="43">
        <f>BR48</f>
        <v>19.982594733333336</v>
      </c>
      <c r="BS22" s="43">
        <f>BS50</f>
        <v>0.80000000000000004</v>
      </c>
      <c r="BT22" s="43">
        <f>BT50</f>
        <v>0</v>
      </c>
      <c r="BU22" s="43">
        <f>BU50</f>
        <v>2</v>
      </c>
      <c r="BV22" s="43">
        <f>BV50</f>
        <v>0</v>
      </c>
      <c r="BW22" s="43">
        <f>BW50</f>
        <v>7</v>
      </c>
      <c r="BX22" s="43" t="str">
        <f t="shared" si="4"/>
        <v>н/д</v>
      </c>
      <c r="BY22" s="43">
        <f>BY48</f>
        <v>36.091900596666669</v>
      </c>
      <c r="BZ22" s="43">
        <f t="shared" si="4"/>
        <v>4.0599999999999996</v>
      </c>
      <c r="CA22" s="43" t="str">
        <f t="shared" si="4"/>
        <v>н/д</v>
      </c>
      <c r="CB22" s="43">
        <f t="shared" si="4"/>
        <v>0.5</v>
      </c>
      <c r="CC22" s="43" t="str">
        <f t="shared" si="4"/>
        <v>н/д</v>
      </c>
      <c r="CD22" s="43">
        <f>CD48</f>
        <v>40</v>
      </c>
      <c r="CE22" s="43" t="str">
        <f t="shared" si="4"/>
        <v>н/д</v>
      </c>
      <c r="CF22" s="43">
        <f>CF48</f>
        <v>49.184855413333338</v>
      </c>
      <c r="CG22" s="43">
        <f t="shared" si="4"/>
        <v>4.8599999999999994</v>
      </c>
      <c r="CH22" s="43" t="str">
        <f>CH50</f>
        <v>н/д</v>
      </c>
      <c r="CI22" s="43">
        <f>CI50</f>
        <v>2.5</v>
      </c>
      <c r="CJ22" s="43" t="str">
        <f>CJ50</f>
        <v>н/д</v>
      </c>
      <c r="CK22" s="43">
        <f>CK48</f>
        <v>35</v>
      </c>
      <c r="CL22" s="43" t="str">
        <f>CL50</f>
        <v>н/д</v>
      </c>
      <c r="CM22" s="243"/>
      <c r="CN22" s="243"/>
      <c r="CO22" s="243"/>
      <c r="CP22" s="243"/>
      <c r="CQ22" s="243"/>
      <c r="CR22" s="243"/>
      <c r="CS22" s="243"/>
      <c r="CT22" s="243"/>
      <c r="CU22" s="243"/>
      <c r="CV22" s="243"/>
      <c r="CW22" s="243"/>
      <c r="CX22" s="243"/>
      <c r="CY22" s="243"/>
    </row>
    <row r="23" s="25" customFormat="1" ht="47.25" hidden="1">
      <c r="A23" s="39" t="s">
        <v>114</v>
      </c>
      <c r="B23" s="46" t="s">
        <v>115</v>
      </c>
      <c r="C23" s="40" t="s">
        <v>108</v>
      </c>
      <c r="D23" s="43">
        <v>0</v>
      </c>
      <c r="E23" s="43">
        <v>0</v>
      </c>
      <c r="F23" s="43">
        <v>0</v>
      </c>
      <c r="G23" s="43">
        <v>0</v>
      </c>
      <c r="H23" s="43">
        <v>0</v>
      </c>
      <c r="I23" s="43">
        <v>0</v>
      </c>
      <c r="J23" s="43">
        <v>0</v>
      </c>
      <c r="K23" s="43">
        <v>0</v>
      </c>
      <c r="L23" s="43">
        <v>0</v>
      </c>
      <c r="M23" s="43">
        <v>0</v>
      </c>
      <c r="N23" s="43">
        <v>0</v>
      </c>
      <c r="O23" s="43">
        <v>0</v>
      </c>
      <c r="P23" s="43">
        <v>0</v>
      </c>
      <c r="Q23" s="43">
        <v>0</v>
      </c>
      <c r="R23" s="43">
        <v>0</v>
      </c>
      <c r="S23" s="43">
        <v>0</v>
      </c>
      <c r="T23" s="43">
        <v>0</v>
      </c>
      <c r="U23" s="43">
        <v>0</v>
      </c>
      <c r="V23" s="43">
        <v>0</v>
      </c>
      <c r="W23" s="43">
        <v>0</v>
      </c>
      <c r="X23" s="43">
        <v>0</v>
      </c>
      <c r="Y23" s="43">
        <v>0</v>
      </c>
      <c r="Z23" s="43">
        <v>0</v>
      </c>
      <c r="AA23" s="43">
        <v>0</v>
      </c>
      <c r="AB23" s="43">
        <v>0</v>
      </c>
      <c r="AC23" s="43">
        <v>0</v>
      </c>
      <c r="AD23" s="43">
        <v>0</v>
      </c>
      <c r="AE23" s="43">
        <v>0</v>
      </c>
      <c r="AF23" s="43">
        <v>0</v>
      </c>
      <c r="AG23" s="43">
        <v>0</v>
      </c>
      <c r="AH23" s="43">
        <v>0</v>
      </c>
      <c r="AI23" s="43">
        <v>0</v>
      </c>
      <c r="AJ23" s="43">
        <v>0</v>
      </c>
      <c r="AK23" s="43">
        <v>0</v>
      </c>
      <c r="AL23" s="43">
        <v>0</v>
      </c>
      <c r="AM23" s="43">
        <v>0</v>
      </c>
      <c r="AN23" s="43">
        <v>0</v>
      </c>
      <c r="AO23" s="43">
        <v>0</v>
      </c>
      <c r="AP23" s="43">
        <v>0</v>
      </c>
      <c r="AQ23" s="43">
        <v>0</v>
      </c>
      <c r="AR23" s="43">
        <v>0</v>
      </c>
      <c r="AS23" s="43">
        <v>0</v>
      </c>
      <c r="AT23" s="43">
        <v>0</v>
      </c>
      <c r="AU23" s="43">
        <v>0</v>
      </c>
      <c r="AV23" s="43">
        <v>0</v>
      </c>
      <c r="AW23" s="43">
        <v>0</v>
      </c>
      <c r="AX23" s="43">
        <v>0</v>
      </c>
      <c r="AY23" s="43">
        <v>0</v>
      </c>
      <c r="AZ23" s="43">
        <v>0</v>
      </c>
      <c r="BA23" s="43">
        <v>0</v>
      </c>
      <c r="BB23" s="43">
        <v>0</v>
      </c>
      <c r="BC23" s="43">
        <v>0</v>
      </c>
      <c r="BD23" s="43">
        <v>0</v>
      </c>
      <c r="BE23" s="43">
        <v>0</v>
      </c>
      <c r="BF23" s="43">
        <v>0</v>
      </c>
      <c r="BG23" s="43">
        <v>0</v>
      </c>
      <c r="BH23" s="43">
        <v>0</v>
      </c>
      <c r="BI23" s="43">
        <v>0</v>
      </c>
      <c r="BJ23" s="43">
        <v>0</v>
      </c>
      <c r="BK23" s="43">
        <v>0</v>
      </c>
      <c r="BL23" s="43">
        <v>0</v>
      </c>
      <c r="BM23" s="43">
        <v>0</v>
      </c>
      <c r="BN23" s="43">
        <v>0</v>
      </c>
      <c r="BO23" s="43">
        <v>0</v>
      </c>
      <c r="BP23" s="43">
        <v>0</v>
      </c>
      <c r="BQ23" s="43">
        <v>0</v>
      </c>
      <c r="BR23" s="43">
        <v>0</v>
      </c>
      <c r="BS23" s="43">
        <v>0</v>
      </c>
      <c r="BT23" s="43">
        <v>0</v>
      </c>
      <c r="BU23" s="43">
        <v>0</v>
      </c>
      <c r="BV23" s="43">
        <v>0</v>
      </c>
      <c r="BW23" s="43">
        <v>0</v>
      </c>
      <c r="BX23" s="43">
        <v>0</v>
      </c>
      <c r="BY23" s="43">
        <v>0</v>
      </c>
      <c r="BZ23" s="43">
        <v>0</v>
      </c>
      <c r="CA23" s="43">
        <v>0</v>
      </c>
      <c r="CB23" s="43">
        <v>0</v>
      </c>
      <c r="CC23" s="43">
        <v>0</v>
      </c>
      <c r="CD23" s="43">
        <v>0</v>
      </c>
      <c r="CE23" s="43">
        <v>0</v>
      </c>
      <c r="CF23" s="43">
        <v>0</v>
      </c>
      <c r="CG23" s="43">
        <v>0</v>
      </c>
      <c r="CH23" s="43">
        <v>0</v>
      </c>
      <c r="CI23" s="43">
        <v>0</v>
      </c>
      <c r="CJ23" s="43">
        <v>0</v>
      </c>
      <c r="CK23" s="43">
        <v>0</v>
      </c>
      <c r="CL23" s="43"/>
      <c r="CM23" s="243"/>
      <c r="CN23" s="243"/>
      <c r="CO23" s="243"/>
      <c r="CP23" s="243"/>
      <c r="CQ23" s="243"/>
      <c r="CR23" s="243"/>
      <c r="CS23" s="243"/>
      <c r="CT23" s="243"/>
      <c r="CU23" s="243"/>
      <c r="CV23" s="243"/>
      <c r="CW23" s="243"/>
      <c r="CX23" s="243"/>
      <c r="CY23" s="243"/>
    </row>
    <row r="24" s="25" customFormat="1" ht="31.5" hidden="1">
      <c r="A24" s="39" t="s">
        <v>116</v>
      </c>
      <c r="B24" s="40" t="s">
        <v>117</v>
      </c>
      <c r="C24" s="40" t="s">
        <v>108</v>
      </c>
      <c r="D24" s="43">
        <v>0</v>
      </c>
      <c r="E24" s="43">
        <v>0</v>
      </c>
      <c r="F24" s="43">
        <v>0</v>
      </c>
      <c r="G24" s="43">
        <v>0</v>
      </c>
      <c r="H24" s="43">
        <v>0</v>
      </c>
      <c r="I24" s="43">
        <v>0</v>
      </c>
      <c r="J24" s="43">
        <v>0</v>
      </c>
      <c r="K24" s="43">
        <v>0</v>
      </c>
      <c r="L24" s="43">
        <v>0</v>
      </c>
      <c r="M24" s="43">
        <v>0</v>
      </c>
      <c r="N24" s="43">
        <v>0</v>
      </c>
      <c r="O24" s="43">
        <v>0</v>
      </c>
      <c r="P24" s="43">
        <v>0</v>
      </c>
      <c r="Q24" s="43">
        <v>0</v>
      </c>
      <c r="R24" s="43">
        <v>0</v>
      </c>
      <c r="S24" s="43">
        <v>0</v>
      </c>
      <c r="T24" s="43">
        <v>0</v>
      </c>
      <c r="U24" s="43">
        <v>0</v>
      </c>
      <c r="V24" s="43">
        <v>0</v>
      </c>
      <c r="W24" s="43">
        <v>0</v>
      </c>
      <c r="X24" s="43">
        <v>0</v>
      </c>
      <c r="Y24" s="43">
        <v>0</v>
      </c>
      <c r="Z24" s="43">
        <v>0</v>
      </c>
      <c r="AA24" s="43">
        <v>0</v>
      </c>
      <c r="AB24" s="43">
        <v>0</v>
      </c>
      <c r="AC24" s="43">
        <v>0</v>
      </c>
      <c r="AD24" s="43">
        <v>0</v>
      </c>
      <c r="AE24" s="43">
        <v>0</v>
      </c>
      <c r="AF24" s="43">
        <v>0</v>
      </c>
      <c r="AG24" s="43">
        <v>0</v>
      </c>
      <c r="AH24" s="43">
        <v>0</v>
      </c>
      <c r="AI24" s="43">
        <v>0</v>
      </c>
      <c r="AJ24" s="43">
        <v>0</v>
      </c>
      <c r="AK24" s="43">
        <v>0</v>
      </c>
      <c r="AL24" s="43">
        <v>0</v>
      </c>
      <c r="AM24" s="43">
        <v>0</v>
      </c>
      <c r="AN24" s="43">
        <v>0</v>
      </c>
      <c r="AO24" s="43">
        <v>0</v>
      </c>
      <c r="AP24" s="43">
        <v>0</v>
      </c>
      <c r="AQ24" s="43">
        <v>0</v>
      </c>
      <c r="AR24" s="43">
        <v>0</v>
      </c>
      <c r="AS24" s="43">
        <v>0</v>
      </c>
      <c r="AT24" s="43">
        <v>0</v>
      </c>
      <c r="AU24" s="43">
        <v>0</v>
      </c>
      <c r="AV24" s="43">
        <v>0</v>
      </c>
      <c r="AW24" s="43">
        <v>0</v>
      </c>
      <c r="AX24" s="43">
        <v>0</v>
      </c>
      <c r="AY24" s="43">
        <v>0</v>
      </c>
      <c r="AZ24" s="43">
        <v>0</v>
      </c>
      <c r="BA24" s="43">
        <v>0</v>
      </c>
      <c r="BB24" s="43">
        <v>0</v>
      </c>
      <c r="BC24" s="43">
        <v>0</v>
      </c>
      <c r="BD24" s="43">
        <v>0</v>
      </c>
      <c r="BE24" s="43">
        <v>0</v>
      </c>
      <c r="BF24" s="43">
        <v>0</v>
      </c>
      <c r="BG24" s="43">
        <v>0</v>
      </c>
      <c r="BH24" s="43">
        <v>0</v>
      </c>
      <c r="BI24" s="43">
        <v>0</v>
      </c>
      <c r="BJ24" s="43">
        <v>0</v>
      </c>
      <c r="BK24" s="43">
        <v>0</v>
      </c>
      <c r="BL24" s="43">
        <v>0</v>
      </c>
      <c r="BM24" s="43">
        <v>0</v>
      </c>
      <c r="BN24" s="43">
        <v>0</v>
      </c>
      <c r="BO24" s="43">
        <v>0</v>
      </c>
      <c r="BP24" s="43">
        <v>0</v>
      </c>
      <c r="BQ24" s="43">
        <v>0</v>
      </c>
      <c r="BR24" s="43">
        <v>0</v>
      </c>
      <c r="BS24" s="43">
        <v>0</v>
      </c>
      <c r="BT24" s="43">
        <v>0</v>
      </c>
      <c r="BU24" s="43">
        <v>0</v>
      </c>
      <c r="BV24" s="43">
        <v>0</v>
      </c>
      <c r="BW24" s="43">
        <v>0</v>
      </c>
      <c r="BX24" s="43">
        <v>0</v>
      </c>
      <c r="BY24" s="43">
        <v>0</v>
      </c>
      <c r="BZ24" s="43">
        <v>0</v>
      </c>
      <c r="CA24" s="43">
        <v>0</v>
      </c>
      <c r="CB24" s="43">
        <v>0</v>
      </c>
      <c r="CC24" s="43">
        <v>0</v>
      </c>
      <c r="CD24" s="43">
        <v>0</v>
      </c>
      <c r="CE24" s="43">
        <v>0</v>
      </c>
      <c r="CF24" s="43">
        <v>0</v>
      </c>
      <c r="CG24" s="43">
        <v>0</v>
      </c>
      <c r="CH24" s="43">
        <v>0</v>
      </c>
      <c r="CI24" s="43">
        <v>0</v>
      </c>
      <c r="CJ24" s="43">
        <v>0</v>
      </c>
      <c r="CK24" s="43">
        <v>0</v>
      </c>
      <c r="CL24" s="43"/>
      <c r="CM24" s="243"/>
      <c r="CN24" s="243"/>
      <c r="CO24" s="243"/>
      <c r="CP24" s="243"/>
      <c r="CQ24" s="243"/>
      <c r="CR24" s="243"/>
      <c r="CS24" s="243"/>
      <c r="CT24" s="243"/>
      <c r="CU24" s="243"/>
      <c r="CV24" s="243"/>
      <c r="CW24" s="243"/>
      <c r="CX24" s="243"/>
      <c r="CY24" s="243"/>
    </row>
    <row r="25" s="25" customFormat="1" ht="31.5" hidden="1">
      <c r="A25" s="39" t="s">
        <v>118</v>
      </c>
      <c r="B25" s="40" t="s">
        <v>119</v>
      </c>
      <c r="C25" s="40" t="s">
        <v>108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v>0</v>
      </c>
      <c r="P25" s="43">
        <v>0</v>
      </c>
      <c r="Q25" s="43">
        <v>0</v>
      </c>
      <c r="R25" s="43">
        <v>0</v>
      </c>
      <c r="S25" s="43">
        <v>0</v>
      </c>
      <c r="T25" s="43">
        <v>0</v>
      </c>
      <c r="U25" s="43">
        <v>0</v>
      </c>
      <c r="V25" s="43">
        <v>0</v>
      </c>
      <c r="W25" s="43">
        <v>0</v>
      </c>
      <c r="X25" s="43">
        <v>0</v>
      </c>
      <c r="Y25" s="43">
        <v>0</v>
      </c>
      <c r="Z25" s="43">
        <v>0</v>
      </c>
      <c r="AA25" s="43">
        <v>0</v>
      </c>
      <c r="AB25" s="43">
        <v>0</v>
      </c>
      <c r="AC25" s="43">
        <v>0</v>
      </c>
      <c r="AD25" s="43">
        <v>0</v>
      </c>
      <c r="AE25" s="43">
        <v>0</v>
      </c>
      <c r="AF25" s="43">
        <v>0</v>
      </c>
      <c r="AG25" s="43">
        <v>0</v>
      </c>
      <c r="AH25" s="43">
        <v>0</v>
      </c>
      <c r="AI25" s="43">
        <v>0</v>
      </c>
      <c r="AJ25" s="43">
        <v>0</v>
      </c>
      <c r="AK25" s="43">
        <v>0</v>
      </c>
      <c r="AL25" s="43">
        <v>0</v>
      </c>
      <c r="AM25" s="43">
        <v>0</v>
      </c>
      <c r="AN25" s="43">
        <v>0</v>
      </c>
      <c r="AO25" s="43">
        <v>0</v>
      </c>
      <c r="AP25" s="43">
        <v>0</v>
      </c>
      <c r="AQ25" s="43">
        <v>0</v>
      </c>
      <c r="AR25" s="43">
        <v>0</v>
      </c>
      <c r="AS25" s="43">
        <v>0</v>
      </c>
      <c r="AT25" s="43">
        <v>0</v>
      </c>
      <c r="AU25" s="43">
        <v>0</v>
      </c>
      <c r="AV25" s="43">
        <v>0</v>
      </c>
      <c r="AW25" s="43">
        <v>0</v>
      </c>
      <c r="AX25" s="43">
        <v>0</v>
      </c>
      <c r="AY25" s="43">
        <v>0</v>
      </c>
      <c r="AZ25" s="43">
        <v>0</v>
      </c>
      <c r="BA25" s="43">
        <v>0</v>
      </c>
      <c r="BB25" s="43">
        <v>0</v>
      </c>
      <c r="BC25" s="43">
        <v>0</v>
      </c>
      <c r="BD25" s="43">
        <v>0</v>
      </c>
      <c r="BE25" s="43">
        <v>0</v>
      </c>
      <c r="BF25" s="43">
        <v>0</v>
      </c>
      <c r="BG25" s="43">
        <v>0</v>
      </c>
      <c r="BH25" s="43">
        <v>0</v>
      </c>
      <c r="BI25" s="43">
        <v>0</v>
      </c>
      <c r="BJ25" s="43">
        <v>0</v>
      </c>
      <c r="BK25" s="43">
        <v>0</v>
      </c>
      <c r="BL25" s="43">
        <v>0</v>
      </c>
      <c r="BM25" s="43">
        <v>0</v>
      </c>
      <c r="BN25" s="43">
        <v>0</v>
      </c>
      <c r="BO25" s="43">
        <v>0</v>
      </c>
      <c r="BP25" s="43">
        <v>0</v>
      </c>
      <c r="BQ25" s="43">
        <v>0</v>
      </c>
      <c r="BR25" s="43">
        <v>0</v>
      </c>
      <c r="BS25" s="43">
        <v>0</v>
      </c>
      <c r="BT25" s="43">
        <v>0</v>
      </c>
      <c r="BU25" s="43">
        <v>0</v>
      </c>
      <c r="BV25" s="43">
        <v>0</v>
      </c>
      <c r="BW25" s="43">
        <v>0</v>
      </c>
      <c r="BX25" s="43">
        <v>0</v>
      </c>
      <c r="BY25" s="43">
        <v>0</v>
      </c>
      <c r="BZ25" s="43">
        <v>0</v>
      </c>
      <c r="CA25" s="43">
        <v>0</v>
      </c>
      <c r="CB25" s="43">
        <v>0</v>
      </c>
      <c r="CC25" s="43">
        <v>0</v>
      </c>
      <c r="CD25" s="43">
        <v>0</v>
      </c>
      <c r="CE25" s="43">
        <v>0</v>
      </c>
      <c r="CF25" s="43">
        <v>0</v>
      </c>
      <c r="CG25" s="43">
        <v>0</v>
      </c>
      <c r="CH25" s="43">
        <v>0</v>
      </c>
      <c r="CI25" s="43">
        <v>0</v>
      </c>
      <c r="CJ25" s="43">
        <v>0</v>
      </c>
      <c r="CK25" s="43">
        <v>0</v>
      </c>
      <c r="CL25" s="43"/>
      <c r="CM25" s="243"/>
      <c r="CN25" s="243"/>
      <c r="CO25" s="243"/>
      <c r="CP25" s="243"/>
      <c r="CQ25" s="243"/>
      <c r="CR25" s="243"/>
      <c r="CS25" s="243"/>
      <c r="CT25" s="243"/>
      <c r="CU25" s="243"/>
      <c r="CV25" s="243"/>
      <c r="CW25" s="243"/>
      <c r="CX25" s="243"/>
      <c r="CY25" s="243"/>
    </row>
    <row r="26" s="25" customFormat="1">
      <c r="A26" s="39" t="s">
        <v>120</v>
      </c>
      <c r="B26" s="46" t="s">
        <v>121</v>
      </c>
      <c r="C26" s="40" t="s">
        <v>108</v>
      </c>
      <c r="D26" s="43">
        <f>D98</f>
        <v>0.96583333333333343</v>
      </c>
      <c r="E26" s="43">
        <f t="shared" ref="E26:BP26" si="7">E98</f>
        <v>23.350428999999998</v>
      </c>
      <c r="F26" s="43" t="str">
        <f t="shared" si="7"/>
        <v>н/д</v>
      </c>
      <c r="G26" s="43">
        <f t="shared" si="7"/>
        <v>0.96583333333333343</v>
      </c>
      <c r="H26" s="43" t="str">
        <f t="shared" si="7"/>
        <v>н/д</v>
      </c>
      <c r="I26" s="43" t="str">
        <f t="shared" si="7"/>
        <v>н/д</v>
      </c>
      <c r="J26" s="43" t="str">
        <f t="shared" si="7"/>
        <v>н/д</v>
      </c>
      <c r="K26" s="43" t="str">
        <f t="shared" si="7"/>
        <v>н/д</v>
      </c>
      <c r="L26" s="43">
        <f t="shared" si="7"/>
        <v>1</v>
      </c>
      <c r="M26" s="43" t="str">
        <f t="shared" si="7"/>
        <v>н/д</v>
      </c>
      <c r="N26" s="43">
        <f t="shared" si="7"/>
        <v>0.96583333333333343</v>
      </c>
      <c r="O26" s="43" t="str">
        <f t="shared" si="7"/>
        <v>н/д</v>
      </c>
      <c r="P26" s="43" t="str">
        <f t="shared" si="7"/>
        <v>н/д</v>
      </c>
      <c r="Q26" s="43" t="str">
        <f t="shared" si="7"/>
        <v>н/д</v>
      </c>
      <c r="R26" s="43" t="str">
        <f t="shared" si="7"/>
        <v>н/д</v>
      </c>
      <c r="S26" s="43">
        <f t="shared" si="7"/>
        <v>1</v>
      </c>
      <c r="T26" s="43" t="str">
        <f t="shared" si="7"/>
        <v>н/д</v>
      </c>
      <c r="U26" s="43" t="str">
        <f t="shared" si="7"/>
        <v>н/д</v>
      </c>
      <c r="V26" s="43" t="str">
        <f t="shared" si="7"/>
        <v>н/д</v>
      </c>
      <c r="W26" s="43" t="str">
        <f t="shared" si="7"/>
        <v>н/д</v>
      </c>
      <c r="X26" s="43" t="str">
        <f t="shared" si="7"/>
        <v>н/д</v>
      </c>
      <c r="Y26" s="43" t="s">
        <v>109</v>
      </c>
      <c r="Z26" s="43" t="str">
        <f t="shared" si="7"/>
        <v>н/д</v>
      </c>
      <c r="AA26" s="43" t="str">
        <f t="shared" si="7"/>
        <v>н/д</v>
      </c>
      <c r="AB26" s="43" t="str">
        <f t="shared" si="7"/>
        <v>н/д</v>
      </c>
      <c r="AC26" s="43" t="str">
        <f t="shared" si="7"/>
        <v>н/д</v>
      </c>
      <c r="AD26" s="43" t="str">
        <f t="shared" si="7"/>
        <v>н/д</v>
      </c>
      <c r="AE26" s="43" t="str">
        <f t="shared" si="7"/>
        <v>н/д</v>
      </c>
      <c r="AF26" s="43" t="str">
        <f t="shared" si="7"/>
        <v>н/д</v>
      </c>
      <c r="AG26" s="43" t="str">
        <f t="shared" si="7"/>
        <v>н/д</v>
      </c>
      <c r="AH26" s="43" t="str">
        <f t="shared" si="7"/>
        <v>н/д</v>
      </c>
      <c r="AI26" s="43" t="str">
        <f t="shared" si="7"/>
        <v>н/д</v>
      </c>
      <c r="AJ26" s="43" t="str">
        <f t="shared" si="7"/>
        <v>н/д</v>
      </c>
      <c r="AK26" s="43" t="str">
        <f t="shared" si="7"/>
        <v>н/д</v>
      </c>
      <c r="AL26" s="43" t="str">
        <f t="shared" si="7"/>
        <v>н/д</v>
      </c>
      <c r="AM26" s="43" t="str">
        <f t="shared" si="7"/>
        <v>н/д</v>
      </c>
      <c r="AN26" s="43" t="str">
        <f t="shared" si="7"/>
        <v>н/д</v>
      </c>
      <c r="AO26" s="43" t="str">
        <f t="shared" si="7"/>
        <v>н/д</v>
      </c>
      <c r="AP26" s="43" t="str">
        <f t="shared" si="7"/>
        <v>н/д</v>
      </c>
      <c r="AQ26" s="43" t="str">
        <f t="shared" si="7"/>
        <v>н/д</v>
      </c>
      <c r="AR26" s="43" t="str">
        <f t="shared" si="7"/>
        <v>н/д</v>
      </c>
      <c r="AS26" s="43" t="str">
        <f t="shared" si="7"/>
        <v>н/д</v>
      </c>
      <c r="AT26" s="43" t="str">
        <f t="shared" si="7"/>
        <v>н/д</v>
      </c>
      <c r="AU26" s="43" t="str">
        <f t="shared" si="7"/>
        <v>н/д</v>
      </c>
      <c r="AV26" s="43" t="str">
        <f t="shared" si="7"/>
        <v>н/д</v>
      </c>
      <c r="AW26" s="43" t="str">
        <f t="shared" ref="AW26:BB26" si="8">AW98</f>
        <v>н/д</v>
      </c>
      <c r="AX26" s="43" t="str">
        <f t="shared" si="8"/>
        <v>н/д</v>
      </c>
      <c r="AY26" s="43" t="str">
        <f t="shared" si="8"/>
        <v>н/д</v>
      </c>
      <c r="AZ26" s="43" t="str">
        <f t="shared" si="8"/>
        <v>н/д</v>
      </c>
      <c r="BA26" s="43" t="str">
        <f t="shared" si="8"/>
        <v>н/д</v>
      </c>
      <c r="BB26" s="43" t="str">
        <f t="shared" si="8"/>
        <v>н/д</v>
      </c>
      <c r="BC26" s="43" t="str">
        <f t="shared" si="7"/>
        <v>н/д</v>
      </c>
      <c r="BD26" s="43" t="str">
        <f t="shared" si="7"/>
        <v>н/д</v>
      </c>
      <c r="BE26" s="43" t="str">
        <f>BE98</f>
        <v>н/д</v>
      </c>
      <c r="BF26" s="43" t="str">
        <f>BF98</f>
        <v>н/д</v>
      </c>
      <c r="BG26" s="43" t="str">
        <f>BG98</f>
        <v>н/д</v>
      </c>
      <c r="BH26" s="43" t="str">
        <f>BH98</f>
        <v>н/д</v>
      </c>
      <c r="BI26" s="43" t="str">
        <f>BI98</f>
        <v>н/д</v>
      </c>
      <c r="BJ26" s="43" t="str">
        <f t="shared" si="7"/>
        <v>н/д</v>
      </c>
      <c r="BK26" s="43" t="str">
        <f t="shared" si="7"/>
        <v>н/д</v>
      </c>
      <c r="BL26" s="43" t="str">
        <f t="shared" si="7"/>
        <v>н/д</v>
      </c>
      <c r="BM26" s="43" t="str">
        <f t="shared" si="7"/>
        <v>н/д</v>
      </c>
      <c r="BN26" s="43" t="str">
        <f t="shared" si="7"/>
        <v>н/д</v>
      </c>
      <c r="BO26" s="43" t="str">
        <f t="shared" si="7"/>
        <v>н/д</v>
      </c>
      <c r="BP26" s="43" t="str">
        <f t="shared" si="7"/>
        <v>н/д</v>
      </c>
      <c r="BQ26" s="43" t="str">
        <f t="shared" ref="BQ26:CL26" si="9">BQ98</f>
        <v>н/д</v>
      </c>
      <c r="BR26" s="43">
        <f t="shared" ref="BR26:BW26" si="10">BR98</f>
        <v>22.384595666666666</v>
      </c>
      <c r="BS26" s="43" t="str">
        <f t="shared" si="10"/>
        <v>н/д</v>
      </c>
      <c r="BT26" s="43" t="str">
        <f t="shared" si="10"/>
        <v>н/д</v>
      </c>
      <c r="BU26" s="43" t="str">
        <f t="shared" si="10"/>
        <v>н/д</v>
      </c>
      <c r="BV26" s="43" t="str">
        <f t="shared" si="10"/>
        <v>н/д</v>
      </c>
      <c r="BW26" s="43">
        <f t="shared" si="10"/>
        <v>4</v>
      </c>
      <c r="BX26" s="43" t="str">
        <f t="shared" si="9"/>
        <v>н/д</v>
      </c>
      <c r="BY26" s="43">
        <f t="shared" si="9"/>
        <v>0.96583333333333343</v>
      </c>
      <c r="BZ26" s="43" t="str">
        <f t="shared" si="9"/>
        <v>н/д</v>
      </c>
      <c r="CA26" s="43" t="str">
        <f t="shared" si="9"/>
        <v>н/д</v>
      </c>
      <c r="CB26" s="43" t="str">
        <f t="shared" si="9"/>
        <v>н/д</v>
      </c>
      <c r="CC26" s="43" t="str">
        <f t="shared" si="9"/>
        <v>н/д</v>
      </c>
      <c r="CD26" s="43">
        <f t="shared" si="9"/>
        <v>1</v>
      </c>
      <c r="CE26" s="43" t="str">
        <f t="shared" si="9"/>
        <v>н/д</v>
      </c>
      <c r="CF26" s="43">
        <f>CF98</f>
        <v>23.350428999999998</v>
      </c>
      <c r="CG26" s="43" t="str">
        <f t="shared" si="9"/>
        <v>н/д</v>
      </c>
      <c r="CH26" s="43" t="str">
        <f t="shared" si="9"/>
        <v>н/д</v>
      </c>
      <c r="CI26" s="43" t="str">
        <f t="shared" si="9"/>
        <v>н/д</v>
      </c>
      <c r="CJ26" s="43" t="str">
        <f t="shared" si="9"/>
        <v>н/д</v>
      </c>
      <c r="CK26" s="43">
        <f>CK98</f>
        <v>5</v>
      </c>
      <c r="CL26" s="43" t="str">
        <f t="shared" si="9"/>
        <v>н/д</v>
      </c>
      <c r="CM26" s="243"/>
      <c r="CN26" s="243"/>
      <c r="CO26" s="243"/>
      <c r="CP26" s="243"/>
      <c r="CQ26" s="243"/>
      <c r="CR26" s="243"/>
      <c r="CS26" s="243"/>
      <c r="CT26" s="243"/>
      <c r="CU26" s="243"/>
      <c r="CV26" s="243"/>
      <c r="CW26" s="243"/>
      <c r="CX26" s="243"/>
      <c r="CY26" s="243"/>
    </row>
    <row r="27" s="258" customFormat="1">
      <c r="A27" s="48" t="s">
        <v>122</v>
      </c>
      <c r="B27" s="49" t="s">
        <v>123</v>
      </c>
      <c r="C27" s="49" t="s">
        <v>108</v>
      </c>
      <c r="D27" s="52">
        <f>D48+D98</f>
        <v>37.057733930000005</v>
      </c>
      <c r="E27" s="52">
        <f>E48+E98</f>
        <v>72.535284413333329</v>
      </c>
      <c r="F27" s="52" t="s">
        <v>109</v>
      </c>
      <c r="G27" s="52">
        <f>G98</f>
        <v>0.96583333333333343</v>
      </c>
      <c r="H27" s="52" t="s">
        <v>109</v>
      </c>
      <c r="I27" s="52" t="s">
        <v>109</v>
      </c>
      <c r="J27" s="52" t="s">
        <v>109</v>
      </c>
      <c r="K27" s="52" t="s">
        <v>109</v>
      </c>
      <c r="L27" s="52">
        <f>L98</f>
        <v>1</v>
      </c>
      <c r="M27" s="52" t="s">
        <v>109</v>
      </c>
      <c r="N27" s="52">
        <f>N26</f>
        <v>0.96583333333333343</v>
      </c>
      <c r="O27" s="52" t="s">
        <v>109</v>
      </c>
      <c r="P27" s="52" t="s">
        <v>109</v>
      </c>
      <c r="Q27" s="52" t="s">
        <v>109</v>
      </c>
      <c r="R27" s="52" t="s">
        <v>109</v>
      </c>
      <c r="S27" s="52">
        <f>S26</f>
        <v>1</v>
      </c>
      <c r="T27" s="52" t="s">
        <v>109</v>
      </c>
      <c r="U27" s="52">
        <f>U50</f>
        <v>2.3537564599999996</v>
      </c>
      <c r="V27" s="52">
        <f>V50</f>
        <v>0.40000000000000002</v>
      </c>
      <c r="W27" s="52" t="s">
        <v>109</v>
      </c>
      <c r="X27" s="52" t="s">
        <v>109</v>
      </c>
      <c r="Y27" s="52" t="s">
        <v>109</v>
      </c>
      <c r="Z27" s="52">
        <f>Z50</f>
        <v>1</v>
      </c>
      <c r="AA27" s="52" t="s">
        <v>109</v>
      </c>
      <c r="AB27" s="52">
        <f>AB22</f>
        <v>2.3537564599999996</v>
      </c>
      <c r="AC27" s="52">
        <f>AC50</f>
        <v>0.40000000000000002</v>
      </c>
      <c r="AD27" s="52" t="s">
        <v>109</v>
      </c>
      <c r="AE27" s="52" t="s">
        <v>109</v>
      </c>
      <c r="AF27" s="52" t="s">
        <v>109</v>
      </c>
      <c r="AG27" s="52">
        <f>AG48</f>
        <v>1</v>
      </c>
      <c r="AH27" s="52" t="s">
        <v>109</v>
      </c>
      <c r="AI27" s="52">
        <f>AI48</f>
        <v>15.354475000000001</v>
      </c>
      <c r="AJ27" s="52">
        <f>AJ48</f>
        <v>1.2000000000000002</v>
      </c>
      <c r="AK27" s="52" t="s">
        <v>109</v>
      </c>
      <c r="AL27" s="52" t="s">
        <v>109</v>
      </c>
      <c r="AM27" s="52" t="s">
        <v>109</v>
      </c>
      <c r="AN27" s="52">
        <f>AN48</f>
        <v>7</v>
      </c>
      <c r="AO27" s="52" t="s">
        <v>109</v>
      </c>
      <c r="AP27" s="52">
        <f>AP48</f>
        <v>16.467154149999999</v>
      </c>
      <c r="AQ27" s="52">
        <f>AQ50</f>
        <v>1.2000000000000002</v>
      </c>
      <c r="AR27" s="52" t="str">
        <f>AR50</f>
        <v>н/д</v>
      </c>
      <c r="AS27" s="52">
        <f>AS50</f>
        <v>0.55300000000000005</v>
      </c>
      <c r="AT27" s="52" t="str">
        <f>AT50</f>
        <v>н/д</v>
      </c>
      <c r="AU27" s="52">
        <f>AU50</f>
        <v>7</v>
      </c>
      <c r="AV27" s="52" t="s">
        <v>109</v>
      </c>
      <c r="AW27" s="52">
        <f t="shared" ref="AW27:BB27" si="11">AW48</f>
        <v>11.49402922</v>
      </c>
      <c r="AX27" s="52">
        <f t="shared" si="11"/>
        <v>2.46</v>
      </c>
      <c r="AY27" s="52" t="str">
        <f t="shared" si="11"/>
        <v>н/д</v>
      </c>
      <c r="AZ27" s="52" t="str">
        <f t="shared" si="11"/>
        <v>н/д</v>
      </c>
      <c r="BA27" s="52" t="str">
        <f t="shared" si="11"/>
        <v>н/д</v>
      </c>
      <c r="BB27" s="52">
        <f t="shared" si="11"/>
        <v>20</v>
      </c>
      <c r="BC27" s="52" t="s">
        <v>109</v>
      </c>
      <c r="BD27" s="52">
        <f t="shared" ref="BD27:BI27" si="12">BD48</f>
        <v>11.49402922</v>
      </c>
      <c r="BE27" s="52">
        <f t="shared" si="12"/>
        <v>2.46</v>
      </c>
      <c r="BF27" s="52">
        <f t="shared" si="12"/>
        <v>0</v>
      </c>
      <c r="BG27" s="52">
        <f t="shared" si="12"/>
        <v>0</v>
      </c>
      <c r="BH27" s="52">
        <f t="shared" si="12"/>
        <v>0</v>
      </c>
      <c r="BI27" s="52">
        <f t="shared" si="12"/>
        <v>20</v>
      </c>
      <c r="BJ27" s="52" t="s">
        <v>109</v>
      </c>
      <c r="BK27" s="52">
        <f>BK48</f>
        <v>6.8896399166666669</v>
      </c>
      <c r="BL27" s="52" t="s">
        <v>109</v>
      </c>
      <c r="BM27" s="52" t="s">
        <v>109</v>
      </c>
      <c r="BN27" s="52" t="s">
        <v>109</v>
      </c>
      <c r="BO27" s="52" t="s">
        <v>109</v>
      </c>
      <c r="BP27" s="52">
        <f>BP48</f>
        <v>12</v>
      </c>
      <c r="BQ27" s="52" t="s">
        <v>109</v>
      </c>
      <c r="BR27" s="52">
        <f>BR48+BR98</f>
        <v>42.367190399999998</v>
      </c>
      <c r="BS27" s="52">
        <f>BS48</f>
        <v>0.80000000000000004</v>
      </c>
      <c r="BT27" s="52">
        <f>BT48</f>
        <v>0</v>
      </c>
      <c r="BU27" s="52">
        <f>BU48</f>
        <v>2</v>
      </c>
      <c r="BV27" s="52">
        <f>BV48</f>
        <v>0</v>
      </c>
      <c r="BW27" s="52">
        <f>BW48+BW98</f>
        <v>11</v>
      </c>
      <c r="BX27" s="52" t="s">
        <v>109</v>
      </c>
      <c r="BY27" s="52">
        <f>BY48+BY98</f>
        <v>37.057733930000005</v>
      </c>
      <c r="BZ27" s="52">
        <f>BZ50</f>
        <v>4.0599999999999996</v>
      </c>
      <c r="CA27" s="52" t="s">
        <v>109</v>
      </c>
      <c r="CB27" s="52" t="s">
        <v>109</v>
      </c>
      <c r="CC27" s="52" t="s">
        <v>109</v>
      </c>
      <c r="CD27" s="52">
        <f>CD48+CD98</f>
        <v>41</v>
      </c>
      <c r="CE27" s="52" t="s">
        <v>109</v>
      </c>
      <c r="CF27" s="52">
        <f>CF48+CF98</f>
        <v>72.535284413333329</v>
      </c>
      <c r="CG27" s="52">
        <f>CG50</f>
        <v>4.8599999999999994</v>
      </c>
      <c r="CH27" s="52" t="s">
        <v>109</v>
      </c>
      <c r="CI27" s="52">
        <f>CI48</f>
        <v>2.5</v>
      </c>
      <c r="CJ27" s="52" t="s">
        <v>109</v>
      </c>
      <c r="CK27" s="52">
        <f>CK48+CK98</f>
        <v>40</v>
      </c>
      <c r="CL27" s="52" t="s">
        <v>109</v>
      </c>
      <c r="CM27" s="243"/>
      <c r="CN27" s="243"/>
      <c r="CO27" s="243"/>
      <c r="CP27" s="243"/>
      <c r="CQ27" s="243"/>
      <c r="CR27" s="243"/>
      <c r="CS27" s="243"/>
      <c r="CT27" s="243"/>
      <c r="CU27" s="243"/>
      <c r="CV27" s="243"/>
      <c r="CW27" s="243"/>
      <c r="CX27" s="243"/>
      <c r="CY27" s="243"/>
      <c r="CZ27" s="25"/>
      <c r="DA27" s="25"/>
      <c r="DB27" s="25"/>
      <c r="DC27" s="25"/>
      <c r="DD27" s="25"/>
      <c r="DE27" s="25"/>
      <c r="DF27" s="25"/>
      <c r="DG27" s="25"/>
      <c r="DH27" s="25"/>
      <c r="DI27" s="25"/>
      <c r="DJ27" s="25"/>
      <c r="DK27" s="25"/>
      <c r="DL27" s="25"/>
      <c r="DM27" s="25"/>
      <c r="DN27" s="25"/>
      <c r="DO27" s="25"/>
      <c r="DP27" s="25"/>
      <c r="DQ27" s="25"/>
      <c r="DR27" s="25"/>
      <c r="DS27" s="25"/>
      <c r="DT27" s="25"/>
      <c r="DU27" s="25"/>
      <c r="DV27" s="25"/>
      <c r="DW27" s="25"/>
      <c r="DX27" s="25"/>
      <c r="DY27" s="25"/>
      <c r="DZ27" s="25"/>
      <c r="EA27" s="25"/>
    </row>
    <row r="28" s="25" customFormat="1" hidden="1">
      <c r="A28" s="214" t="s">
        <v>124</v>
      </c>
      <c r="B28" s="215" t="s">
        <v>125</v>
      </c>
      <c r="C28" s="215" t="s">
        <v>108</v>
      </c>
      <c r="D28" s="259">
        <v>0</v>
      </c>
      <c r="E28" s="259">
        <v>0</v>
      </c>
      <c r="F28" s="259">
        <v>0</v>
      </c>
      <c r="G28" s="259">
        <v>0</v>
      </c>
      <c r="H28" s="259">
        <v>0</v>
      </c>
      <c r="I28" s="259">
        <v>0</v>
      </c>
      <c r="J28" s="259">
        <v>0</v>
      </c>
      <c r="K28" s="259">
        <v>0</v>
      </c>
      <c r="L28" s="259">
        <v>0</v>
      </c>
      <c r="M28" s="259">
        <v>0</v>
      </c>
      <c r="N28" s="259">
        <v>0</v>
      </c>
      <c r="O28" s="259">
        <v>0</v>
      </c>
      <c r="P28" s="259">
        <v>0</v>
      </c>
      <c r="Q28" s="259">
        <v>0</v>
      </c>
      <c r="R28" s="259">
        <v>0</v>
      </c>
      <c r="S28" s="259">
        <v>0</v>
      </c>
      <c r="T28" s="259">
        <v>0</v>
      </c>
      <c r="U28" s="259">
        <v>0</v>
      </c>
      <c r="V28" s="259">
        <v>0</v>
      </c>
      <c r="W28" s="259">
        <v>0</v>
      </c>
      <c r="X28" s="259">
        <v>0</v>
      </c>
      <c r="Y28" s="259">
        <v>0</v>
      </c>
      <c r="Z28" s="259">
        <v>0</v>
      </c>
      <c r="AA28" s="259">
        <v>0</v>
      </c>
      <c r="AB28" s="259">
        <v>0</v>
      </c>
      <c r="AC28" s="259">
        <v>0</v>
      </c>
      <c r="AD28" s="259">
        <v>0</v>
      </c>
      <c r="AE28" s="259">
        <v>0</v>
      </c>
      <c r="AF28" s="259">
        <v>0</v>
      </c>
      <c r="AG28" s="259">
        <v>0</v>
      </c>
      <c r="AH28" s="259">
        <v>0</v>
      </c>
      <c r="AI28" s="259">
        <v>0</v>
      </c>
      <c r="AJ28" s="259">
        <v>0</v>
      </c>
      <c r="AK28" s="259">
        <v>0</v>
      </c>
      <c r="AL28" s="259">
        <v>0</v>
      </c>
      <c r="AM28" s="259">
        <v>0</v>
      </c>
      <c r="AN28" s="259">
        <v>0</v>
      </c>
      <c r="AO28" s="259">
        <v>0</v>
      </c>
      <c r="AP28" s="259">
        <v>0</v>
      </c>
      <c r="AQ28" s="259">
        <v>0</v>
      </c>
      <c r="AR28" s="259">
        <v>0</v>
      </c>
      <c r="AS28" s="259">
        <v>0</v>
      </c>
      <c r="AT28" s="259">
        <v>0</v>
      </c>
      <c r="AU28" s="259">
        <v>0</v>
      </c>
      <c r="AV28" s="259">
        <v>0</v>
      </c>
      <c r="AW28" s="259">
        <v>0</v>
      </c>
      <c r="AX28" s="259">
        <v>0</v>
      </c>
      <c r="AY28" s="259">
        <v>0</v>
      </c>
      <c r="AZ28" s="259">
        <v>0</v>
      </c>
      <c r="BA28" s="259">
        <v>0</v>
      </c>
      <c r="BB28" s="259">
        <v>0</v>
      </c>
      <c r="BC28" s="259">
        <v>0</v>
      </c>
      <c r="BD28" s="259">
        <v>0</v>
      </c>
      <c r="BE28" s="259">
        <v>0</v>
      </c>
      <c r="BF28" s="259">
        <v>0</v>
      </c>
      <c r="BG28" s="259">
        <v>0</v>
      </c>
      <c r="BH28" s="259">
        <v>0</v>
      </c>
      <c r="BI28" s="259">
        <v>0</v>
      </c>
      <c r="BJ28" s="259">
        <v>0</v>
      </c>
      <c r="BK28" s="259">
        <v>0</v>
      </c>
      <c r="BL28" s="259">
        <v>0</v>
      </c>
      <c r="BM28" s="259">
        <v>0</v>
      </c>
      <c r="BN28" s="259">
        <v>0</v>
      </c>
      <c r="BO28" s="259">
        <v>0</v>
      </c>
      <c r="BP28" s="259">
        <v>0</v>
      </c>
      <c r="BQ28" s="259">
        <v>0</v>
      </c>
      <c r="BR28" s="259">
        <v>0</v>
      </c>
      <c r="BS28" s="259">
        <v>0</v>
      </c>
      <c r="BT28" s="259">
        <v>0</v>
      </c>
      <c r="BU28" s="259">
        <v>0</v>
      </c>
      <c r="BV28" s="259">
        <v>0</v>
      </c>
      <c r="BW28" s="259">
        <v>0</v>
      </c>
      <c r="BX28" s="259">
        <v>0</v>
      </c>
      <c r="BY28" s="259">
        <v>0</v>
      </c>
      <c r="BZ28" s="259">
        <v>0</v>
      </c>
      <c r="CA28" s="259">
        <v>0</v>
      </c>
      <c r="CB28" s="259">
        <v>0</v>
      </c>
      <c r="CC28" s="259">
        <v>0</v>
      </c>
      <c r="CD28" s="259">
        <v>0</v>
      </c>
      <c r="CE28" s="259">
        <v>0</v>
      </c>
      <c r="CF28" s="259">
        <v>0</v>
      </c>
      <c r="CG28" s="259">
        <v>0</v>
      </c>
      <c r="CH28" s="259">
        <v>0</v>
      </c>
      <c r="CI28" s="259">
        <v>0</v>
      </c>
      <c r="CJ28" s="259">
        <v>0</v>
      </c>
      <c r="CK28" s="259">
        <v>0</v>
      </c>
      <c r="CL28" s="259"/>
      <c r="CM28" s="243"/>
      <c r="CN28" s="243"/>
      <c r="CO28" s="243"/>
      <c r="CP28" s="243"/>
      <c r="CQ28" s="243"/>
      <c r="CR28" s="243"/>
      <c r="CS28" s="243"/>
      <c r="CT28" s="243"/>
      <c r="CU28" s="243"/>
      <c r="CV28" s="243"/>
      <c r="CW28" s="243"/>
      <c r="CX28" s="243"/>
      <c r="CY28" s="243"/>
    </row>
    <row r="29" s="25" customFormat="1" ht="31.5" hidden="1">
      <c r="A29" s="214" t="s">
        <v>126</v>
      </c>
      <c r="B29" s="215" t="s">
        <v>127</v>
      </c>
      <c r="C29" s="215" t="s">
        <v>108</v>
      </c>
      <c r="D29" s="259">
        <v>0</v>
      </c>
      <c r="E29" s="259">
        <v>0</v>
      </c>
      <c r="F29" s="259">
        <v>0</v>
      </c>
      <c r="G29" s="259">
        <v>0</v>
      </c>
      <c r="H29" s="259">
        <v>0</v>
      </c>
      <c r="I29" s="259">
        <v>0</v>
      </c>
      <c r="J29" s="259">
        <v>0</v>
      </c>
      <c r="K29" s="259">
        <v>0</v>
      </c>
      <c r="L29" s="259">
        <v>0</v>
      </c>
      <c r="M29" s="259">
        <v>0</v>
      </c>
      <c r="N29" s="259">
        <v>0</v>
      </c>
      <c r="O29" s="259">
        <v>0</v>
      </c>
      <c r="P29" s="259">
        <v>0</v>
      </c>
      <c r="Q29" s="259">
        <v>0</v>
      </c>
      <c r="R29" s="259">
        <v>0</v>
      </c>
      <c r="S29" s="259">
        <v>0</v>
      </c>
      <c r="T29" s="259">
        <v>0</v>
      </c>
      <c r="U29" s="259">
        <v>0</v>
      </c>
      <c r="V29" s="259">
        <v>0</v>
      </c>
      <c r="W29" s="259">
        <v>0</v>
      </c>
      <c r="X29" s="259">
        <v>0</v>
      </c>
      <c r="Y29" s="259">
        <v>0</v>
      </c>
      <c r="Z29" s="259">
        <v>0</v>
      </c>
      <c r="AA29" s="259">
        <v>0</v>
      </c>
      <c r="AB29" s="259">
        <v>0</v>
      </c>
      <c r="AC29" s="259">
        <v>0</v>
      </c>
      <c r="AD29" s="259">
        <v>0</v>
      </c>
      <c r="AE29" s="259">
        <v>0</v>
      </c>
      <c r="AF29" s="259">
        <v>0</v>
      </c>
      <c r="AG29" s="259">
        <v>0</v>
      </c>
      <c r="AH29" s="259">
        <v>0</v>
      </c>
      <c r="AI29" s="259">
        <v>0</v>
      </c>
      <c r="AJ29" s="259">
        <v>0</v>
      </c>
      <c r="AK29" s="259">
        <v>0</v>
      </c>
      <c r="AL29" s="259">
        <v>0</v>
      </c>
      <c r="AM29" s="259">
        <v>0</v>
      </c>
      <c r="AN29" s="259">
        <v>0</v>
      </c>
      <c r="AO29" s="259">
        <v>0</v>
      </c>
      <c r="AP29" s="259">
        <v>0</v>
      </c>
      <c r="AQ29" s="259">
        <v>0</v>
      </c>
      <c r="AR29" s="259">
        <v>0</v>
      </c>
      <c r="AS29" s="259">
        <v>0</v>
      </c>
      <c r="AT29" s="259">
        <v>0</v>
      </c>
      <c r="AU29" s="259">
        <v>0</v>
      </c>
      <c r="AV29" s="259">
        <v>0</v>
      </c>
      <c r="AW29" s="259">
        <v>0</v>
      </c>
      <c r="AX29" s="259">
        <v>0</v>
      </c>
      <c r="AY29" s="259">
        <v>0</v>
      </c>
      <c r="AZ29" s="259">
        <v>0</v>
      </c>
      <c r="BA29" s="259">
        <v>0</v>
      </c>
      <c r="BB29" s="259">
        <v>0</v>
      </c>
      <c r="BC29" s="259">
        <v>0</v>
      </c>
      <c r="BD29" s="259">
        <v>0</v>
      </c>
      <c r="BE29" s="259">
        <v>0</v>
      </c>
      <c r="BF29" s="259">
        <v>0</v>
      </c>
      <c r="BG29" s="259">
        <v>0</v>
      </c>
      <c r="BH29" s="259">
        <v>0</v>
      </c>
      <c r="BI29" s="259">
        <v>0</v>
      </c>
      <c r="BJ29" s="259">
        <v>0</v>
      </c>
      <c r="BK29" s="259">
        <v>0</v>
      </c>
      <c r="BL29" s="259">
        <v>0</v>
      </c>
      <c r="BM29" s="259">
        <v>0</v>
      </c>
      <c r="BN29" s="259">
        <v>0</v>
      </c>
      <c r="BO29" s="259">
        <v>0</v>
      </c>
      <c r="BP29" s="259">
        <v>0</v>
      </c>
      <c r="BQ29" s="259">
        <v>0</v>
      </c>
      <c r="BR29" s="259">
        <v>0</v>
      </c>
      <c r="BS29" s="259">
        <v>0</v>
      </c>
      <c r="BT29" s="259">
        <v>0</v>
      </c>
      <c r="BU29" s="259">
        <v>0</v>
      </c>
      <c r="BV29" s="259">
        <v>0</v>
      </c>
      <c r="BW29" s="259">
        <v>0</v>
      </c>
      <c r="BX29" s="259">
        <v>0</v>
      </c>
      <c r="BY29" s="259">
        <v>0</v>
      </c>
      <c r="BZ29" s="259">
        <v>0</v>
      </c>
      <c r="CA29" s="259">
        <v>0</v>
      </c>
      <c r="CB29" s="259">
        <v>0</v>
      </c>
      <c r="CC29" s="259">
        <v>0</v>
      </c>
      <c r="CD29" s="259">
        <v>0</v>
      </c>
      <c r="CE29" s="259">
        <v>0</v>
      </c>
      <c r="CF29" s="259">
        <v>0</v>
      </c>
      <c r="CG29" s="259">
        <v>0</v>
      </c>
      <c r="CH29" s="259">
        <v>0</v>
      </c>
      <c r="CI29" s="259">
        <v>0</v>
      </c>
      <c r="CJ29" s="259">
        <v>0</v>
      </c>
      <c r="CK29" s="259">
        <v>0</v>
      </c>
      <c r="CL29" s="259"/>
      <c r="CM29" s="243"/>
      <c r="CN29" s="243"/>
      <c r="CO29" s="243"/>
      <c r="CP29" s="243"/>
      <c r="CQ29" s="243"/>
      <c r="CR29" s="243"/>
      <c r="CS29" s="243"/>
      <c r="CT29" s="243"/>
      <c r="CU29" s="243"/>
      <c r="CV29" s="243"/>
      <c r="CW29" s="243"/>
      <c r="CX29" s="243"/>
      <c r="CY29" s="243"/>
    </row>
    <row r="30" s="25" customFormat="1" ht="47.25" hidden="1">
      <c r="A30" s="214" t="s">
        <v>128</v>
      </c>
      <c r="B30" s="215" t="s">
        <v>129</v>
      </c>
      <c r="C30" s="215" t="s">
        <v>108</v>
      </c>
      <c r="D30" s="259">
        <v>0</v>
      </c>
      <c r="E30" s="259">
        <v>0</v>
      </c>
      <c r="F30" s="259">
        <v>0</v>
      </c>
      <c r="G30" s="259">
        <v>0</v>
      </c>
      <c r="H30" s="259">
        <v>0</v>
      </c>
      <c r="I30" s="259">
        <v>0</v>
      </c>
      <c r="J30" s="259">
        <v>0</v>
      </c>
      <c r="K30" s="259">
        <v>0</v>
      </c>
      <c r="L30" s="259">
        <v>0</v>
      </c>
      <c r="M30" s="259">
        <v>0</v>
      </c>
      <c r="N30" s="259">
        <v>0</v>
      </c>
      <c r="O30" s="259">
        <v>0</v>
      </c>
      <c r="P30" s="259">
        <v>0</v>
      </c>
      <c r="Q30" s="259">
        <v>0</v>
      </c>
      <c r="R30" s="259">
        <v>0</v>
      </c>
      <c r="S30" s="259">
        <v>0</v>
      </c>
      <c r="T30" s="259">
        <v>0</v>
      </c>
      <c r="U30" s="259">
        <v>0</v>
      </c>
      <c r="V30" s="259">
        <v>0</v>
      </c>
      <c r="W30" s="259">
        <v>0</v>
      </c>
      <c r="X30" s="259">
        <v>0</v>
      </c>
      <c r="Y30" s="259">
        <v>0</v>
      </c>
      <c r="Z30" s="259">
        <v>0</v>
      </c>
      <c r="AA30" s="259">
        <v>0</v>
      </c>
      <c r="AB30" s="259">
        <v>0</v>
      </c>
      <c r="AC30" s="259">
        <v>0</v>
      </c>
      <c r="AD30" s="259">
        <v>0</v>
      </c>
      <c r="AE30" s="259">
        <v>0</v>
      </c>
      <c r="AF30" s="259">
        <v>0</v>
      </c>
      <c r="AG30" s="259">
        <v>0</v>
      </c>
      <c r="AH30" s="259">
        <v>0</v>
      </c>
      <c r="AI30" s="259">
        <v>0</v>
      </c>
      <c r="AJ30" s="259">
        <v>0</v>
      </c>
      <c r="AK30" s="259">
        <v>0</v>
      </c>
      <c r="AL30" s="259">
        <v>0</v>
      </c>
      <c r="AM30" s="259">
        <v>0</v>
      </c>
      <c r="AN30" s="259">
        <v>0</v>
      </c>
      <c r="AO30" s="259">
        <v>0</v>
      </c>
      <c r="AP30" s="259">
        <v>0</v>
      </c>
      <c r="AQ30" s="259">
        <v>0</v>
      </c>
      <c r="AR30" s="259">
        <v>0</v>
      </c>
      <c r="AS30" s="259">
        <v>0</v>
      </c>
      <c r="AT30" s="259">
        <v>0</v>
      </c>
      <c r="AU30" s="259">
        <v>0</v>
      </c>
      <c r="AV30" s="259">
        <v>0</v>
      </c>
      <c r="AW30" s="259">
        <v>0</v>
      </c>
      <c r="AX30" s="259">
        <v>0</v>
      </c>
      <c r="AY30" s="259">
        <v>0</v>
      </c>
      <c r="AZ30" s="259">
        <v>0</v>
      </c>
      <c r="BA30" s="259">
        <v>0</v>
      </c>
      <c r="BB30" s="259">
        <v>0</v>
      </c>
      <c r="BC30" s="259">
        <v>0</v>
      </c>
      <c r="BD30" s="259">
        <v>0</v>
      </c>
      <c r="BE30" s="259">
        <v>0</v>
      </c>
      <c r="BF30" s="259">
        <v>0</v>
      </c>
      <c r="BG30" s="259">
        <v>0</v>
      </c>
      <c r="BH30" s="259">
        <v>0</v>
      </c>
      <c r="BI30" s="259">
        <v>0</v>
      </c>
      <c r="BJ30" s="259">
        <v>0</v>
      </c>
      <c r="BK30" s="259">
        <v>0</v>
      </c>
      <c r="BL30" s="259">
        <v>0</v>
      </c>
      <c r="BM30" s="259">
        <v>0</v>
      </c>
      <c r="BN30" s="259">
        <v>0</v>
      </c>
      <c r="BO30" s="259">
        <v>0</v>
      </c>
      <c r="BP30" s="259">
        <v>0</v>
      </c>
      <c r="BQ30" s="259">
        <v>0</v>
      </c>
      <c r="BR30" s="259">
        <v>0</v>
      </c>
      <c r="BS30" s="259">
        <v>0</v>
      </c>
      <c r="BT30" s="259">
        <v>0</v>
      </c>
      <c r="BU30" s="259">
        <v>0</v>
      </c>
      <c r="BV30" s="259">
        <v>0</v>
      </c>
      <c r="BW30" s="259">
        <v>0</v>
      </c>
      <c r="BX30" s="259">
        <v>0</v>
      </c>
      <c r="BY30" s="259">
        <v>0</v>
      </c>
      <c r="BZ30" s="259">
        <v>0</v>
      </c>
      <c r="CA30" s="259">
        <v>0</v>
      </c>
      <c r="CB30" s="259">
        <v>0</v>
      </c>
      <c r="CC30" s="259">
        <v>0</v>
      </c>
      <c r="CD30" s="259">
        <v>0</v>
      </c>
      <c r="CE30" s="259">
        <v>0</v>
      </c>
      <c r="CF30" s="259">
        <v>0</v>
      </c>
      <c r="CG30" s="259">
        <v>0</v>
      </c>
      <c r="CH30" s="259">
        <v>0</v>
      </c>
      <c r="CI30" s="259">
        <v>0</v>
      </c>
      <c r="CJ30" s="259">
        <v>0</v>
      </c>
      <c r="CK30" s="259">
        <v>0</v>
      </c>
      <c r="CL30" s="259"/>
      <c r="CM30" s="243"/>
      <c r="CN30" s="243"/>
      <c r="CO30" s="243"/>
      <c r="CP30" s="243"/>
      <c r="CQ30" s="243"/>
      <c r="CR30" s="243"/>
      <c r="CS30" s="243"/>
      <c r="CT30" s="243"/>
      <c r="CU30" s="243"/>
      <c r="CV30" s="243"/>
      <c r="CW30" s="243"/>
      <c r="CX30" s="243"/>
      <c r="CY30" s="243"/>
    </row>
    <row r="31" s="25" customFormat="1" ht="47.25" hidden="1">
      <c r="A31" s="214" t="s">
        <v>130</v>
      </c>
      <c r="B31" s="215" t="s">
        <v>131</v>
      </c>
      <c r="C31" s="215" t="s">
        <v>108</v>
      </c>
      <c r="D31" s="259">
        <v>0</v>
      </c>
      <c r="E31" s="259">
        <v>0</v>
      </c>
      <c r="F31" s="259">
        <v>0</v>
      </c>
      <c r="G31" s="259">
        <v>0</v>
      </c>
      <c r="H31" s="259">
        <v>0</v>
      </c>
      <c r="I31" s="259">
        <v>0</v>
      </c>
      <c r="J31" s="259">
        <v>0</v>
      </c>
      <c r="K31" s="259">
        <v>0</v>
      </c>
      <c r="L31" s="259">
        <v>0</v>
      </c>
      <c r="M31" s="259">
        <v>0</v>
      </c>
      <c r="N31" s="259">
        <v>0</v>
      </c>
      <c r="O31" s="259">
        <v>0</v>
      </c>
      <c r="P31" s="259">
        <v>0</v>
      </c>
      <c r="Q31" s="259">
        <v>0</v>
      </c>
      <c r="R31" s="259">
        <v>0</v>
      </c>
      <c r="S31" s="259">
        <v>0</v>
      </c>
      <c r="T31" s="259">
        <v>0</v>
      </c>
      <c r="U31" s="259">
        <v>0</v>
      </c>
      <c r="V31" s="259">
        <v>0</v>
      </c>
      <c r="W31" s="259">
        <v>0</v>
      </c>
      <c r="X31" s="259">
        <v>0</v>
      </c>
      <c r="Y31" s="259">
        <v>0</v>
      </c>
      <c r="Z31" s="259">
        <v>0</v>
      </c>
      <c r="AA31" s="259">
        <v>0</v>
      </c>
      <c r="AB31" s="259">
        <v>0</v>
      </c>
      <c r="AC31" s="259">
        <v>0</v>
      </c>
      <c r="AD31" s="259">
        <v>0</v>
      </c>
      <c r="AE31" s="259">
        <v>0</v>
      </c>
      <c r="AF31" s="259">
        <v>0</v>
      </c>
      <c r="AG31" s="259">
        <v>0</v>
      </c>
      <c r="AH31" s="259">
        <v>0</v>
      </c>
      <c r="AI31" s="259">
        <v>0</v>
      </c>
      <c r="AJ31" s="259">
        <v>0</v>
      </c>
      <c r="AK31" s="259">
        <v>0</v>
      </c>
      <c r="AL31" s="259">
        <v>0</v>
      </c>
      <c r="AM31" s="259">
        <v>0</v>
      </c>
      <c r="AN31" s="259">
        <v>0</v>
      </c>
      <c r="AO31" s="259">
        <v>0</v>
      </c>
      <c r="AP31" s="259">
        <v>0</v>
      </c>
      <c r="AQ31" s="259">
        <v>0</v>
      </c>
      <c r="AR31" s="259">
        <v>0</v>
      </c>
      <c r="AS31" s="259">
        <v>0</v>
      </c>
      <c r="AT31" s="259">
        <v>0</v>
      </c>
      <c r="AU31" s="259">
        <v>0</v>
      </c>
      <c r="AV31" s="259">
        <v>0</v>
      </c>
      <c r="AW31" s="259">
        <v>0</v>
      </c>
      <c r="AX31" s="259">
        <v>0</v>
      </c>
      <c r="AY31" s="259">
        <v>0</v>
      </c>
      <c r="AZ31" s="259">
        <v>0</v>
      </c>
      <c r="BA31" s="259">
        <v>0</v>
      </c>
      <c r="BB31" s="259">
        <v>0</v>
      </c>
      <c r="BC31" s="259">
        <v>0</v>
      </c>
      <c r="BD31" s="259">
        <v>0</v>
      </c>
      <c r="BE31" s="259">
        <v>0</v>
      </c>
      <c r="BF31" s="259">
        <v>0</v>
      </c>
      <c r="BG31" s="259">
        <v>0</v>
      </c>
      <c r="BH31" s="259">
        <v>0</v>
      </c>
      <c r="BI31" s="259">
        <v>0</v>
      </c>
      <c r="BJ31" s="259">
        <v>0</v>
      </c>
      <c r="BK31" s="259">
        <v>0</v>
      </c>
      <c r="BL31" s="259">
        <v>0</v>
      </c>
      <c r="BM31" s="259">
        <v>0</v>
      </c>
      <c r="BN31" s="259">
        <v>0</v>
      </c>
      <c r="BO31" s="259">
        <v>0</v>
      </c>
      <c r="BP31" s="259">
        <v>0</v>
      </c>
      <c r="BQ31" s="259">
        <v>0</v>
      </c>
      <c r="BR31" s="259">
        <v>0</v>
      </c>
      <c r="BS31" s="259">
        <v>0</v>
      </c>
      <c r="BT31" s="259">
        <v>0</v>
      </c>
      <c r="BU31" s="259">
        <v>0</v>
      </c>
      <c r="BV31" s="259">
        <v>0</v>
      </c>
      <c r="BW31" s="259">
        <v>0</v>
      </c>
      <c r="BX31" s="259">
        <v>0</v>
      </c>
      <c r="BY31" s="259">
        <v>0</v>
      </c>
      <c r="BZ31" s="259">
        <v>0</v>
      </c>
      <c r="CA31" s="259">
        <v>0</v>
      </c>
      <c r="CB31" s="259">
        <v>0</v>
      </c>
      <c r="CC31" s="259">
        <v>0</v>
      </c>
      <c r="CD31" s="259">
        <v>0</v>
      </c>
      <c r="CE31" s="259">
        <v>0</v>
      </c>
      <c r="CF31" s="259">
        <v>0</v>
      </c>
      <c r="CG31" s="259">
        <v>0</v>
      </c>
      <c r="CH31" s="259">
        <v>0</v>
      </c>
      <c r="CI31" s="259">
        <v>0</v>
      </c>
      <c r="CJ31" s="259">
        <v>0</v>
      </c>
      <c r="CK31" s="259">
        <v>0</v>
      </c>
      <c r="CL31" s="259"/>
      <c r="CM31" s="243"/>
      <c r="CN31" s="243"/>
      <c r="CO31" s="243"/>
      <c r="CP31" s="243"/>
      <c r="CQ31" s="243"/>
      <c r="CR31" s="243"/>
      <c r="CS31" s="243"/>
      <c r="CT31" s="243"/>
      <c r="CU31" s="243"/>
      <c r="CV31" s="243"/>
      <c r="CW31" s="243"/>
      <c r="CX31" s="243"/>
      <c r="CY31" s="243"/>
    </row>
    <row r="32" s="25" customFormat="1" ht="31.5" hidden="1">
      <c r="A32" s="214" t="s">
        <v>132</v>
      </c>
      <c r="B32" s="215" t="s">
        <v>133</v>
      </c>
      <c r="C32" s="215" t="s">
        <v>108</v>
      </c>
      <c r="D32" s="259">
        <v>0</v>
      </c>
      <c r="E32" s="259">
        <v>0</v>
      </c>
      <c r="F32" s="259">
        <v>0</v>
      </c>
      <c r="G32" s="259">
        <v>0</v>
      </c>
      <c r="H32" s="259">
        <v>0</v>
      </c>
      <c r="I32" s="259">
        <v>0</v>
      </c>
      <c r="J32" s="259">
        <v>0</v>
      </c>
      <c r="K32" s="259">
        <v>0</v>
      </c>
      <c r="L32" s="259">
        <v>0</v>
      </c>
      <c r="M32" s="259">
        <v>0</v>
      </c>
      <c r="N32" s="259">
        <v>0</v>
      </c>
      <c r="O32" s="259">
        <v>0</v>
      </c>
      <c r="P32" s="259">
        <v>0</v>
      </c>
      <c r="Q32" s="259">
        <v>0</v>
      </c>
      <c r="R32" s="259">
        <v>0</v>
      </c>
      <c r="S32" s="259">
        <v>0</v>
      </c>
      <c r="T32" s="259">
        <v>0</v>
      </c>
      <c r="U32" s="259">
        <v>0</v>
      </c>
      <c r="V32" s="259">
        <v>0</v>
      </c>
      <c r="W32" s="259">
        <v>0</v>
      </c>
      <c r="X32" s="259">
        <v>0</v>
      </c>
      <c r="Y32" s="259">
        <v>0</v>
      </c>
      <c r="Z32" s="259">
        <v>0</v>
      </c>
      <c r="AA32" s="259">
        <v>0</v>
      </c>
      <c r="AB32" s="259">
        <v>0</v>
      </c>
      <c r="AC32" s="259">
        <v>0</v>
      </c>
      <c r="AD32" s="259">
        <v>0</v>
      </c>
      <c r="AE32" s="259">
        <v>0</v>
      </c>
      <c r="AF32" s="259">
        <v>0</v>
      </c>
      <c r="AG32" s="259">
        <v>0</v>
      </c>
      <c r="AH32" s="259">
        <v>0</v>
      </c>
      <c r="AI32" s="259">
        <v>0</v>
      </c>
      <c r="AJ32" s="259">
        <v>0</v>
      </c>
      <c r="AK32" s="259">
        <v>0</v>
      </c>
      <c r="AL32" s="259">
        <v>0</v>
      </c>
      <c r="AM32" s="259">
        <v>0</v>
      </c>
      <c r="AN32" s="259">
        <v>0</v>
      </c>
      <c r="AO32" s="259">
        <v>0</v>
      </c>
      <c r="AP32" s="259">
        <v>0</v>
      </c>
      <c r="AQ32" s="259">
        <v>0</v>
      </c>
      <c r="AR32" s="259">
        <v>0</v>
      </c>
      <c r="AS32" s="259">
        <v>0</v>
      </c>
      <c r="AT32" s="259">
        <v>0</v>
      </c>
      <c r="AU32" s="259">
        <v>0</v>
      </c>
      <c r="AV32" s="259">
        <v>0</v>
      </c>
      <c r="AW32" s="259">
        <v>0</v>
      </c>
      <c r="AX32" s="259">
        <v>0</v>
      </c>
      <c r="AY32" s="259">
        <v>0</v>
      </c>
      <c r="AZ32" s="259">
        <v>0</v>
      </c>
      <c r="BA32" s="259">
        <v>0</v>
      </c>
      <c r="BB32" s="259">
        <v>0</v>
      </c>
      <c r="BC32" s="259">
        <v>0</v>
      </c>
      <c r="BD32" s="259">
        <v>0</v>
      </c>
      <c r="BE32" s="259">
        <v>0</v>
      </c>
      <c r="BF32" s="259">
        <v>0</v>
      </c>
      <c r="BG32" s="259">
        <v>0</v>
      </c>
      <c r="BH32" s="259">
        <v>0</v>
      </c>
      <c r="BI32" s="259">
        <v>0</v>
      </c>
      <c r="BJ32" s="259">
        <v>0</v>
      </c>
      <c r="BK32" s="259">
        <v>0</v>
      </c>
      <c r="BL32" s="259">
        <v>0</v>
      </c>
      <c r="BM32" s="259">
        <v>0</v>
      </c>
      <c r="BN32" s="259">
        <v>0</v>
      </c>
      <c r="BO32" s="259">
        <v>0</v>
      </c>
      <c r="BP32" s="259">
        <v>0</v>
      </c>
      <c r="BQ32" s="259">
        <v>0</v>
      </c>
      <c r="BR32" s="259">
        <v>0</v>
      </c>
      <c r="BS32" s="259">
        <v>0</v>
      </c>
      <c r="BT32" s="259">
        <v>0</v>
      </c>
      <c r="BU32" s="259">
        <v>0</v>
      </c>
      <c r="BV32" s="259">
        <v>0</v>
      </c>
      <c r="BW32" s="259">
        <v>0</v>
      </c>
      <c r="BX32" s="259">
        <v>0</v>
      </c>
      <c r="BY32" s="259">
        <v>0</v>
      </c>
      <c r="BZ32" s="259">
        <v>0</v>
      </c>
      <c r="CA32" s="259">
        <v>0</v>
      </c>
      <c r="CB32" s="259">
        <v>0</v>
      </c>
      <c r="CC32" s="259">
        <v>0</v>
      </c>
      <c r="CD32" s="259">
        <v>0</v>
      </c>
      <c r="CE32" s="259">
        <v>0</v>
      </c>
      <c r="CF32" s="259">
        <v>0</v>
      </c>
      <c r="CG32" s="259">
        <v>0</v>
      </c>
      <c r="CH32" s="259">
        <v>0</v>
      </c>
      <c r="CI32" s="259">
        <v>0</v>
      </c>
      <c r="CJ32" s="259">
        <v>0</v>
      </c>
      <c r="CK32" s="259">
        <v>0</v>
      </c>
      <c r="CL32" s="259"/>
      <c r="CM32" s="243"/>
      <c r="CN32" s="243"/>
      <c r="CO32" s="243"/>
      <c r="CP32" s="243"/>
      <c r="CQ32" s="243"/>
      <c r="CR32" s="243"/>
      <c r="CS32" s="243"/>
      <c r="CT32" s="243"/>
      <c r="CU32" s="243"/>
      <c r="CV32" s="243"/>
      <c r="CW32" s="243"/>
      <c r="CX32" s="243"/>
      <c r="CY32" s="243"/>
    </row>
    <row r="33" s="25" customFormat="1" ht="31.5" hidden="1">
      <c r="A33" s="214" t="s">
        <v>134</v>
      </c>
      <c r="B33" s="215" t="s">
        <v>135</v>
      </c>
      <c r="C33" s="215" t="s">
        <v>108</v>
      </c>
      <c r="D33" s="259">
        <v>0</v>
      </c>
      <c r="E33" s="259">
        <v>0</v>
      </c>
      <c r="F33" s="259">
        <v>0</v>
      </c>
      <c r="G33" s="259">
        <v>0</v>
      </c>
      <c r="H33" s="259">
        <v>0</v>
      </c>
      <c r="I33" s="259">
        <v>0</v>
      </c>
      <c r="J33" s="259">
        <v>0</v>
      </c>
      <c r="K33" s="259">
        <v>0</v>
      </c>
      <c r="L33" s="259">
        <v>0</v>
      </c>
      <c r="M33" s="259">
        <v>0</v>
      </c>
      <c r="N33" s="259">
        <v>0</v>
      </c>
      <c r="O33" s="259">
        <v>0</v>
      </c>
      <c r="P33" s="259">
        <v>0</v>
      </c>
      <c r="Q33" s="259">
        <v>0</v>
      </c>
      <c r="R33" s="259">
        <v>0</v>
      </c>
      <c r="S33" s="259">
        <v>0</v>
      </c>
      <c r="T33" s="259">
        <v>0</v>
      </c>
      <c r="U33" s="259">
        <v>0</v>
      </c>
      <c r="V33" s="259">
        <v>0</v>
      </c>
      <c r="W33" s="259">
        <v>0</v>
      </c>
      <c r="X33" s="259">
        <v>0</v>
      </c>
      <c r="Y33" s="259">
        <v>0</v>
      </c>
      <c r="Z33" s="259">
        <v>0</v>
      </c>
      <c r="AA33" s="259">
        <v>0</v>
      </c>
      <c r="AB33" s="259">
        <v>0</v>
      </c>
      <c r="AC33" s="259">
        <v>0</v>
      </c>
      <c r="AD33" s="259">
        <v>0</v>
      </c>
      <c r="AE33" s="259">
        <v>0</v>
      </c>
      <c r="AF33" s="259">
        <v>0</v>
      </c>
      <c r="AG33" s="259">
        <v>0</v>
      </c>
      <c r="AH33" s="259">
        <v>0</v>
      </c>
      <c r="AI33" s="259">
        <v>0</v>
      </c>
      <c r="AJ33" s="259">
        <v>0</v>
      </c>
      <c r="AK33" s="259">
        <v>0</v>
      </c>
      <c r="AL33" s="259">
        <v>0</v>
      </c>
      <c r="AM33" s="259">
        <v>0</v>
      </c>
      <c r="AN33" s="259">
        <v>0</v>
      </c>
      <c r="AO33" s="259">
        <v>0</v>
      </c>
      <c r="AP33" s="259">
        <v>0</v>
      </c>
      <c r="AQ33" s="259">
        <v>0</v>
      </c>
      <c r="AR33" s="259">
        <v>0</v>
      </c>
      <c r="AS33" s="259">
        <v>0</v>
      </c>
      <c r="AT33" s="259">
        <v>0</v>
      </c>
      <c r="AU33" s="259">
        <v>0</v>
      </c>
      <c r="AV33" s="259">
        <v>0</v>
      </c>
      <c r="AW33" s="259">
        <v>0</v>
      </c>
      <c r="AX33" s="259">
        <v>0</v>
      </c>
      <c r="AY33" s="259">
        <v>0</v>
      </c>
      <c r="AZ33" s="259">
        <v>0</v>
      </c>
      <c r="BA33" s="259">
        <v>0</v>
      </c>
      <c r="BB33" s="259">
        <v>0</v>
      </c>
      <c r="BC33" s="259">
        <v>0</v>
      </c>
      <c r="BD33" s="259">
        <v>0</v>
      </c>
      <c r="BE33" s="259">
        <v>0</v>
      </c>
      <c r="BF33" s="259">
        <v>0</v>
      </c>
      <c r="BG33" s="259">
        <v>0</v>
      </c>
      <c r="BH33" s="259">
        <v>0</v>
      </c>
      <c r="BI33" s="259">
        <v>0</v>
      </c>
      <c r="BJ33" s="259">
        <v>0</v>
      </c>
      <c r="BK33" s="259">
        <v>0</v>
      </c>
      <c r="BL33" s="259">
        <v>0</v>
      </c>
      <c r="BM33" s="259">
        <v>0</v>
      </c>
      <c r="BN33" s="259">
        <v>0</v>
      </c>
      <c r="BO33" s="259">
        <v>0</v>
      </c>
      <c r="BP33" s="259">
        <v>0</v>
      </c>
      <c r="BQ33" s="259">
        <v>0</v>
      </c>
      <c r="BR33" s="259">
        <v>0</v>
      </c>
      <c r="BS33" s="259">
        <v>0</v>
      </c>
      <c r="BT33" s="259">
        <v>0</v>
      </c>
      <c r="BU33" s="259">
        <v>0</v>
      </c>
      <c r="BV33" s="259">
        <v>0</v>
      </c>
      <c r="BW33" s="259">
        <v>0</v>
      </c>
      <c r="BX33" s="259">
        <v>0</v>
      </c>
      <c r="BY33" s="259">
        <v>0</v>
      </c>
      <c r="BZ33" s="259">
        <v>0</v>
      </c>
      <c r="CA33" s="259">
        <v>0</v>
      </c>
      <c r="CB33" s="259">
        <v>0</v>
      </c>
      <c r="CC33" s="259">
        <v>0</v>
      </c>
      <c r="CD33" s="259">
        <v>0</v>
      </c>
      <c r="CE33" s="259">
        <v>0</v>
      </c>
      <c r="CF33" s="259">
        <v>0</v>
      </c>
      <c r="CG33" s="259">
        <v>0</v>
      </c>
      <c r="CH33" s="259">
        <v>0</v>
      </c>
      <c r="CI33" s="259">
        <v>0</v>
      </c>
      <c r="CJ33" s="259">
        <v>0</v>
      </c>
      <c r="CK33" s="259">
        <v>0</v>
      </c>
      <c r="CL33" s="259"/>
      <c r="CM33" s="243"/>
      <c r="CN33" s="243"/>
      <c r="CO33" s="243"/>
      <c r="CP33" s="243"/>
      <c r="CQ33" s="243"/>
      <c r="CR33" s="243"/>
      <c r="CS33" s="243"/>
      <c r="CT33" s="243"/>
      <c r="CU33" s="243"/>
      <c r="CV33" s="243"/>
      <c r="CW33" s="243"/>
      <c r="CX33" s="243"/>
      <c r="CY33" s="243"/>
    </row>
    <row r="34" s="25" customFormat="1" ht="47.25" hidden="1">
      <c r="A34" s="214" t="s">
        <v>136</v>
      </c>
      <c r="B34" s="215" t="s">
        <v>137</v>
      </c>
      <c r="C34" s="215" t="s">
        <v>108</v>
      </c>
      <c r="D34" s="259">
        <v>0</v>
      </c>
      <c r="E34" s="259">
        <v>0</v>
      </c>
      <c r="F34" s="259">
        <v>0</v>
      </c>
      <c r="G34" s="259">
        <v>0</v>
      </c>
      <c r="H34" s="259">
        <v>0</v>
      </c>
      <c r="I34" s="259">
        <v>0</v>
      </c>
      <c r="J34" s="259">
        <v>0</v>
      </c>
      <c r="K34" s="259">
        <v>0</v>
      </c>
      <c r="L34" s="259">
        <v>0</v>
      </c>
      <c r="M34" s="259">
        <v>0</v>
      </c>
      <c r="N34" s="259">
        <v>0</v>
      </c>
      <c r="O34" s="259">
        <v>0</v>
      </c>
      <c r="P34" s="259">
        <v>0</v>
      </c>
      <c r="Q34" s="259">
        <v>0</v>
      </c>
      <c r="R34" s="259">
        <v>0</v>
      </c>
      <c r="S34" s="259">
        <v>0</v>
      </c>
      <c r="T34" s="259">
        <v>0</v>
      </c>
      <c r="U34" s="259">
        <v>0</v>
      </c>
      <c r="V34" s="259">
        <v>0</v>
      </c>
      <c r="W34" s="259">
        <v>0</v>
      </c>
      <c r="X34" s="259">
        <v>0</v>
      </c>
      <c r="Y34" s="259">
        <v>0</v>
      </c>
      <c r="Z34" s="259">
        <v>0</v>
      </c>
      <c r="AA34" s="259">
        <v>0</v>
      </c>
      <c r="AB34" s="259">
        <v>0</v>
      </c>
      <c r="AC34" s="259">
        <v>0</v>
      </c>
      <c r="AD34" s="259">
        <v>0</v>
      </c>
      <c r="AE34" s="259">
        <v>0</v>
      </c>
      <c r="AF34" s="259">
        <v>0</v>
      </c>
      <c r="AG34" s="259">
        <v>0</v>
      </c>
      <c r="AH34" s="259">
        <v>0</v>
      </c>
      <c r="AI34" s="259">
        <v>0</v>
      </c>
      <c r="AJ34" s="259">
        <v>0</v>
      </c>
      <c r="AK34" s="259">
        <v>0</v>
      </c>
      <c r="AL34" s="259">
        <v>0</v>
      </c>
      <c r="AM34" s="259">
        <v>0</v>
      </c>
      <c r="AN34" s="259">
        <v>0</v>
      </c>
      <c r="AO34" s="259">
        <v>0</v>
      </c>
      <c r="AP34" s="259">
        <v>0</v>
      </c>
      <c r="AQ34" s="259">
        <v>0</v>
      </c>
      <c r="AR34" s="259">
        <v>0</v>
      </c>
      <c r="AS34" s="259">
        <v>0</v>
      </c>
      <c r="AT34" s="259">
        <v>0</v>
      </c>
      <c r="AU34" s="259">
        <v>0</v>
      </c>
      <c r="AV34" s="259">
        <v>0</v>
      </c>
      <c r="AW34" s="259">
        <v>0</v>
      </c>
      <c r="AX34" s="259">
        <v>0</v>
      </c>
      <c r="AY34" s="259">
        <v>0</v>
      </c>
      <c r="AZ34" s="259">
        <v>0</v>
      </c>
      <c r="BA34" s="259">
        <v>0</v>
      </c>
      <c r="BB34" s="259">
        <v>0</v>
      </c>
      <c r="BC34" s="259">
        <v>0</v>
      </c>
      <c r="BD34" s="259">
        <v>0</v>
      </c>
      <c r="BE34" s="259">
        <v>0</v>
      </c>
      <c r="BF34" s="259">
        <v>0</v>
      </c>
      <c r="BG34" s="259">
        <v>0</v>
      </c>
      <c r="BH34" s="259">
        <v>0</v>
      </c>
      <c r="BI34" s="259">
        <v>0</v>
      </c>
      <c r="BJ34" s="259">
        <v>0</v>
      </c>
      <c r="BK34" s="259">
        <v>0</v>
      </c>
      <c r="BL34" s="259">
        <v>0</v>
      </c>
      <c r="BM34" s="259">
        <v>0</v>
      </c>
      <c r="BN34" s="259">
        <v>0</v>
      </c>
      <c r="BO34" s="259">
        <v>0</v>
      </c>
      <c r="BP34" s="259">
        <v>0</v>
      </c>
      <c r="BQ34" s="259">
        <v>0</v>
      </c>
      <c r="BR34" s="259">
        <v>0</v>
      </c>
      <c r="BS34" s="259">
        <v>0</v>
      </c>
      <c r="BT34" s="259">
        <v>0</v>
      </c>
      <c r="BU34" s="259">
        <v>0</v>
      </c>
      <c r="BV34" s="259">
        <v>0</v>
      </c>
      <c r="BW34" s="259">
        <v>0</v>
      </c>
      <c r="BX34" s="259">
        <v>0</v>
      </c>
      <c r="BY34" s="259">
        <v>0</v>
      </c>
      <c r="BZ34" s="259">
        <v>0</v>
      </c>
      <c r="CA34" s="259">
        <v>0</v>
      </c>
      <c r="CB34" s="259">
        <v>0</v>
      </c>
      <c r="CC34" s="259">
        <v>0</v>
      </c>
      <c r="CD34" s="259">
        <v>0</v>
      </c>
      <c r="CE34" s="259">
        <v>0</v>
      </c>
      <c r="CF34" s="259">
        <v>0</v>
      </c>
      <c r="CG34" s="259">
        <v>0</v>
      </c>
      <c r="CH34" s="259">
        <v>0</v>
      </c>
      <c r="CI34" s="259">
        <v>0</v>
      </c>
      <c r="CJ34" s="259">
        <v>0</v>
      </c>
      <c r="CK34" s="259">
        <v>0</v>
      </c>
      <c r="CL34" s="259"/>
      <c r="CM34" s="243"/>
      <c r="CN34" s="243"/>
      <c r="CO34" s="243"/>
      <c r="CP34" s="243"/>
      <c r="CQ34" s="243"/>
      <c r="CR34" s="243"/>
      <c r="CS34" s="243"/>
      <c r="CT34" s="243"/>
      <c r="CU34" s="243"/>
      <c r="CV34" s="243"/>
      <c r="CW34" s="243"/>
      <c r="CX34" s="243"/>
      <c r="CY34" s="243"/>
    </row>
    <row r="35" s="25" customFormat="1" ht="31.5" hidden="1">
      <c r="A35" s="214" t="s">
        <v>138</v>
      </c>
      <c r="B35" s="215" t="s">
        <v>139</v>
      </c>
      <c r="C35" s="215" t="s">
        <v>108</v>
      </c>
      <c r="D35" s="259">
        <v>0</v>
      </c>
      <c r="E35" s="259">
        <v>0</v>
      </c>
      <c r="F35" s="259">
        <v>0</v>
      </c>
      <c r="G35" s="259">
        <v>0</v>
      </c>
      <c r="H35" s="259">
        <v>0</v>
      </c>
      <c r="I35" s="259">
        <v>0</v>
      </c>
      <c r="J35" s="259">
        <v>0</v>
      </c>
      <c r="K35" s="259">
        <v>0</v>
      </c>
      <c r="L35" s="259">
        <v>0</v>
      </c>
      <c r="M35" s="259">
        <v>0</v>
      </c>
      <c r="N35" s="259">
        <v>0</v>
      </c>
      <c r="O35" s="259">
        <v>0</v>
      </c>
      <c r="P35" s="259">
        <v>0</v>
      </c>
      <c r="Q35" s="259">
        <v>0</v>
      </c>
      <c r="R35" s="259">
        <v>0</v>
      </c>
      <c r="S35" s="259">
        <v>0</v>
      </c>
      <c r="T35" s="259">
        <v>0</v>
      </c>
      <c r="U35" s="259">
        <v>0</v>
      </c>
      <c r="V35" s="259">
        <v>0</v>
      </c>
      <c r="W35" s="259">
        <v>0</v>
      </c>
      <c r="X35" s="259">
        <v>0</v>
      </c>
      <c r="Y35" s="259">
        <v>0</v>
      </c>
      <c r="Z35" s="259">
        <v>0</v>
      </c>
      <c r="AA35" s="259">
        <v>0</v>
      </c>
      <c r="AB35" s="259">
        <v>0</v>
      </c>
      <c r="AC35" s="259">
        <v>0</v>
      </c>
      <c r="AD35" s="259">
        <v>0</v>
      </c>
      <c r="AE35" s="259">
        <v>0</v>
      </c>
      <c r="AF35" s="259">
        <v>0</v>
      </c>
      <c r="AG35" s="259">
        <v>0</v>
      </c>
      <c r="AH35" s="259">
        <v>0</v>
      </c>
      <c r="AI35" s="259">
        <v>0</v>
      </c>
      <c r="AJ35" s="259">
        <v>0</v>
      </c>
      <c r="AK35" s="259">
        <v>0</v>
      </c>
      <c r="AL35" s="259">
        <v>0</v>
      </c>
      <c r="AM35" s="259">
        <v>0</v>
      </c>
      <c r="AN35" s="259">
        <v>0</v>
      </c>
      <c r="AO35" s="259">
        <v>0</v>
      </c>
      <c r="AP35" s="259">
        <v>0</v>
      </c>
      <c r="AQ35" s="259">
        <v>0</v>
      </c>
      <c r="AR35" s="259">
        <v>0</v>
      </c>
      <c r="AS35" s="259">
        <v>0</v>
      </c>
      <c r="AT35" s="259">
        <v>0</v>
      </c>
      <c r="AU35" s="259">
        <v>0</v>
      </c>
      <c r="AV35" s="259">
        <v>0</v>
      </c>
      <c r="AW35" s="259">
        <v>0</v>
      </c>
      <c r="AX35" s="259">
        <v>0</v>
      </c>
      <c r="AY35" s="259">
        <v>0</v>
      </c>
      <c r="AZ35" s="259">
        <v>0</v>
      </c>
      <c r="BA35" s="259">
        <v>0</v>
      </c>
      <c r="BB35" s="259">
        <v>0</v>
      </c>
      <c r="BC35" s="259">
        <v>0</v>
      </c>
      <c r="BD35" s="259">
        <v>0</v>
      </c>
      <c r="BE35" s="259">
        <v>0</v>
      </c>
      <c r="BF35" s="259">
        <v>0</v>
      </c>
      <c r="BG35" s="259">
        <v>0</v>
      </c>
      <c r="BH35" s="259">
        <v>0</v>
      </c>
      <c r="BI35" s="259">
        <v>0</v>
      </c>
      <c r="BJ35" s="259">
        <v>0</v>
      </c>
      <c r="BK35" s="259">
        <v>0</v>
      </c>
      <c r="BL35" s="259">
        <v>0</v>
      </c>
      <c r="BM35" s="259">
        <v>0</v>
      </c>
      <c r="BN35" s="259">
        <v>0</v>
      </c>
      <c r="BO35" s="259">
        <v>0</v>
      </c>
      <c r="BP35" s="259">
        <v>0</v>
      </c>
      <c r="BQ35" s="259">
        <v>0</v>
      </c>
      <c r="BR35" s="259">
        <v>0</v>
      </c>
      <c r="BS35" s="259">
        <v>0</v>
      </c>
      <c r="BT35" s="259">
        <v>0</v>
      </c>
      <c r="BU35" s="259">
        <v>0</v>
      </c>
      <c r="BV35" s="259">
        <v>0</v>
      </c>
      <c r="BW35" s="259">
        <v>0</v>
      </c>
      <c r="BX35" s="259">
        <v>0</v>
      </c>
      <c r="BY35" s="259">
        <v>0</v>
      </c>
      <c r="BZ35" s="259">
        <v>0</v>
      </c>
      <c r="CA35" s="259">
        <v>0</v>
      </c>
      <c r="CB35" s="259">
        <v>0</v>
      </c>
      <c r="CC35" s="259">
        <v>0</v>
      </c>
      <c r="CD35" s="259">
        <v>0</v>
      </c>
      <c r="CE35" s="259">
        <v>0</v>
      </c>
      <c r="CF35" s="259">
        <v>0</v>
      </c>
      <c r="CG35" s="259">
        <v>0</v>
      </c>
      <c r="CH35" s="259">
        <v>0</v>
      </c>
      <c r="CI35" s="259">
        <v>0</v>
      </c>
      <c r="CJ35" s="259">
        <v>0</v>
      </c>
      <c r="CK35" s="259">
        <v>0</v>
      </c>
      <c r="CL35" s="259"/>
      <c r="CM35" s="243"/>
      <c r="CN35" s="243"/>
      <c r="CO35" s="243"/>
      <c r="CP35" s="243"/>
      <c r="CQ35" s="243"/>
      <c r="CR35" s="243"/>
      <c r="CS35" s="243"/>
      <c r="CT35" s="243"/>
      <c r="CU35" s="243"/>
      <c r="CV35" s="243"/>
      <c r="CW35" s="243"/>
      <c r="CX35" s="243"/>
      <c r="CY35" s="243"/>
    </row>
    <row r="36" s="25" customFormat="1" ht="31.5" hidden="1">
      <c r="A36" s="214" t="s">
        <v>140</v>
      </c>
      <c r="B36" s="215" t="s">
        <v>141</v>
      </c>
      <c r="C36" s="215" t="s">
        <v>108</v>
      </c>
      <c r="D36" s="259">
        <v>0</v>
      </c>
      <c r="E36" s="259">
        <v>0</v>
      </c>
      <c r="F36" s="259">
        <v>0</v>
      </c>
      <c r="G36" s="259">
        <v>0</v>
      </c>
      <c r="H36" s="259">
        <v>0</v>
      </c>
      <c r="I36" s="259">
        <v>0</v>
      </c>
      <c r="J36" s="259">
        <v>0</v>
      </c>
      <c r="K36" s="259">
        <v>0</v>
      </c>
      <c r="L36" s="259">
        <v>0</v>
      </c>
      <c r="M36" s="259">
        <v>0</v>
      </c>
      <c r="N36" s="259">
        <v>0</v>
      </c>
      <c r="O36" s="259">
        <v>0</v>
      </c>
      <c r="P36" s="259">
        <v>0</v>
      </c>
      <c r="Q36" s="259">
        <v>0</v>
      </c>
      <c r="R36" s="259">
        <v>0</v>
      </c>
      <c r="S36" s="259">
        <v>0</v>
      </c>
      <c r="T36" s="259">
        <v>0</v>
      </c>
      <c r="U36" s="259">
        <v>0</v>
      </c>
      <c r="V36" s="259">
        <v>0</v>
      </c>
      <c r="W36" s="259">
        <v>0</v>
      </c>
      <c r="X36" s="259">
        <v>0</v>
      </c>
      <c r="Y36" s="259">
        <v>0</v>
      </c>
      <c r="Z36" s="259">
        <v>0</v>
      </c>
      <c r="AA36" s="259">
        <v>0</v>
      </c>
      <c r="AB36" s="259">
        <v>0</v>
      </c>
      <c r="AC36" s="259">
        <v>0</v>
      </c>
      <c r="AD36" s="259">
        <v>0</v>
      </c>
      <c r="AE36" s="259">
        <v>0</v>
      </c>
      <c r="AF36" s="259">
        <v>0</v>
      </c>
      <c r="AG36" s="259">
        <v>0</v>
      </c>
      <c r="AH36" s="259">
        <v>0</v>
      </c>
      <c r="AI36" s="259">
        <v>0</v>
      </c>
      <c r="AJ36" s="259">
        <v>0</v>
      </c>
      <c r="AK36" s="259">
        <v>0</v>
      </c>
      <c r="AL36" s="259">
        <v>0</v>
      </c>
      <c r="AM36" s="259">
        <v>0</v>
      </c>
      <c r="AN36" s="259">
        <v>0</v>
      </c>
      <c r="AO36" s="259">
        <v>0</v>
      </c>
      <c r="AP36" s="259">
        <v>0</v>
      </c>
      <c r="AQ36" s="259">
        <v>0</v>
      </c>
      <c r="AR36" s="259">
        <v>0</v>
      </c>
      <c r="AS36" s="259">
        <v>0</v>
      </c>
      <c r="AT36" s="259">
        <v>0</v>
      </c>
      <c r="AU36" s="259">
        <v>0</v>
      </c>
      <c r="AV36" s="259">
        <v>0</v>
      </c>
      <c r="AW36" s="259">
        <v>0</v>
      </c>
      <c r="AX36" s="259">
        <v>0</v>
      </c>
      <c r="AY36" s="259">
        <v>0</v>
      </c>
      <c r="AZ36" s="259">
        <v>0</v>
      </c>
      <c r="BA36" s="259">
        <v>0</v>
      </c>
      <c r="BB36" s="259">
        <v>0</v>
      </c>
      <c r="BC36" s="259">
        <v>0</v>
      </c>
      <c r="BD36" s="259">
        <v>0</v>
      </c>
      <c r="BE36" s="259">
        <v>0</v>
      </c>
      <c r="BF36" s="259">
        <v>0</v>
      </c>
      <c r="BG36" s="259">
        <v>0</v>
      </c>
      <c r="BH36" s="259">
        <v>0</v>
      </c>
      <c r="BI36" s="259">
        <v>0</v>
      </c>
      <c r="BJ36" s="259">
        <v>0</v>
      </c>
      <c r="BK36" s="259">
        <v>0</v>
      </c>
      <c r="BL36" s="259">
        <v>0</v>
      </c>
      <c r="BM36" s="259">
        <v>0</v>
      </c>
      <c r="BN36" s="259">
        <v>0</v>
      </c>
      <c r="BO36" s="259">
        <v>0</v>
      </c>
      <c r="BP36" s="259">
        <v>0</v>
      </c>
      <c r="BQ36" s="259">
        <v>0</v>
      </c>
      <c r="BR36" s="259">
        <v>0</v>
      </c>
      <c r="BS36" s="259">
        <v>0</v>
      </c>
      <c r="BT36" s="259">
        <v>0</v>
      </c>
      <c r="BU36" s="259">
        <v>0</v>
      </c>
      <c r="BV36" s="259">
        <v>0</v>
      </c>
      <c r="BW36" s="259">
        <v>0</v>
      </c>
      <c r="BX36" s="259">
        <v>0</v>
      </c>
      <c r="BY36" s="259">
        <v>0</v>
      </c>
      <c r="BZ36" s="259">
        <v>0</v>
      </c>
      <c r="CA36" s="259">
        <v>0</v>
      </c>
      <c r="CB36" s="259">
        <v>0</v>
      </c>
      <c r="CC36" s="259">
        <v>0</v>
      </c>
      <c r="CD36" s="259">
        <v>0</v>
      </c>
      <c r="CE36" s="259">
        <v>0</v>
      </c>
      <c r="CF36" s="259">
        <v>0</v>
      </c>
      <c r="CG36" s="259">
        <v>0</v>
      </c>
      <c r="CH36" s="259">
        <v>0</v>
      </c>
      <c r="CI36" s="259">
        <v>0</v>
      </c>
      <c r="CJ36" s="259">
        <v>0</v>
      </c>
      <c r="CK36" s="259">
        <v>0</v>
      </c>
      <c r="CL36" s="259"/>
      <c r="CM36" s="243"/>
      <c r="CN36" s="243"/>
      <c r="CO36" s="243"/>
      <c r="CP36" s="243"/>
      <c r="CQ36" s="243"/>
      <c r="CR36" s="243"/>
      <c r="CS36" s="243"/>
      <c r="CT36" s="243"/>
      <c r="CU36" s="243"/>
      <c r="CV36" s="243"/>
      <c r="CW36" s="243"/>
      <c r="CX36" s="243"/>
      <c r="CY36" s="243"/>
    </row>
    <row r="37" s="25" customFormat="1" ht="31.5" hidden="1">
      <c r="A37" s="214" t="s">
        <v>142</v>
      </c>
      <c r="B37" s="215" t="s">
        <v>143</v>
      </c>
      <c r="C37" s="215" t="s">
        <v>108</v>
      </c>
      <c r="D37" s="259">
        <v>0</v>
      </c>
      <c r="E37" s="259">
        <v>0</v>
      </c>
      <c r="F37" s="259">
        <v>0</v>
      </c>
      <c r="G37" s="259">
        <v>0</v>
      </c>
      <c r="H37" s="259">
        <v>0</v>
      </c>
      <c r="I37" s="259">
        <v>0</v>
      </c>
      <c r="J37" s="259">
        <v>0</v>
      </c>
      <c r="K37" s="259">
        <v>0</v>
      </c>
      <c r="L37" s="259">
        <v>0</v>
      </c>
      <c r="M37" s="259">
        <v>0</v>
      </c>
      <c r="N37" s="259">
        <v>0</v>
      </c>
      <c r="O37" s="259">
        <v>0</v>
      </c>
      <c r="P37" s="259">
        <v>0</v>
      </c>
      <c r="Q37" s="259">
        <v>0</v>
      </c>
      <c r="R37" s="259">
        <v>0</v>
      </c>
      <c r="S37" s="259">
        <v>0</v>
      </c>
      <c r="T37" s="259">
        <v>0</v>
      </c>
      <c r="U37" s="259">
        <v>0</v>
      </c>
      <c r="V37" s="259">
        <v>0</v>
      </c>
      <c r="W37" s="259">
        <v>0</v>
      </c>
      <c r="X37" s="259">
        <v>0</v>
      </c>
      <c r="Y37" s="259">
        <v>0</v>
      </c>
      <c r="Z37" s="259">
        <v>0</v>
      </c>
      <c r="AA37" s="259">
        <v>0</v>
      </c>
      <c r="AB37" s="259">
        <v>0</v>
      </c>
      <c r="AC37" s="259">
        <v>0</v>
      </c>
      <c r="AD37" s="259">
        <v>0</v>
      </c>
      <c r="AE37" s="259">
        <v>0</v>
      </c>
      <c r="AF37" s="259">
        <v>0</v>
      </c>
      <c r="AG37" s="259">
        <v>0</v>
      </c>
      <c r="AH37" s="259">
        <v>0</v>
      </c>
      <c r="AI37" s="259">
        <v>0</v>
      </c>
      <c r="AJ37" s="259">
        <v>0</v>
      </c>
      <c r="AK37" s="259">
        <v>0</v>
      </c>
      <c r="AL37" s="259">
        <v>0</v>
      </c>
      <c r="AM37" s="259">
        <v>0</v>
      </c>
      <c r="AN37" s="259">
        <v>0</v>
      </c>
      <c r="AO37" s="259">
        <v>0</v>
      </c>
      <c r="AP37" s="259">
        <v>0</v>
      </c>
      <c r="AQ37" s="259">
        <v>0</v>
      </c>
      <c r="AR37" s="259">
        <v>0</v>
      </c>
      <c r="AS37" s="259">
        <v>0</v>
      </c>
      <c r="AT37" s="259">
        <v>0</v>
      </c>
      <c r="AU37" s="259">
        <v>0</v>
      </c>
      <c r="AV37" s="259">
        <v>0</v>
      </c>
      <c r="AW37" s="259">
        <v>0</v>
      </c>
      <c r="AX37" s="259">
        <v>0</v>
      </c>
      <c r="AY37" s="259">
        <v>0</v>
      </c>
      <c r="AZ37" s="259">
        <v>0</v>
      </c>
      <c r="BA37" s="259">
        <v>0</v>
      </c>
      <c r="BB37" s="259">
        <v>0</v>
      </c>
      <c r="BC37" s="259">
        <v>0</v>
      </c>
      <c r="BD37" s="259">
        <v>0</v>
      </c>
      <c r="BE37" s="259">
        <v>0</v>
      </c>
      <c r="BF37" s="259">
        <v>0</v>
      </c>
      <c r="BG37" s="259">
        <v>0</v>
      </c>
      <c r="BH37" s="259">
        <v>0</v>
      </c>
      <c r="BI37" s="259">
        <v>0</v>
      </c>
      <c r="BJ37" s="259">
        <v>0</v>
      </c>
      <c r="BK37" s="259">
        <v>0</v>
      </c>
      <c r="BL37" s="259">
        <v>0</v>
      </c>
      <c r="BM37" s="259">
        <v>0</v>
      </c>
      <c r="BN37" s="259">
        <v>0</v>
      </c>
      <c r="BO37" s="259">
        <v>0</v>
      </c>
      <c r="BP37" s="259">
        <v>0</v>
      </c>
      <c r="BQ37" s="259">
        <v>0</v>
      </c>
      <c r="BR37" s="259">
        <v>0</v>
      </c>
      <c r="BS37" s="259">
        <v>0</v>
      </c>
      <c r="BT37" s="259">
        <v>0</v>
      </c>
      <c r="BU37" s="259">
        <v>0</v>
      </c>
      <c r="BV37" s="259">
        <v>0</v>
      </c>
      <c r="BW37" s="259">
        <v>0</v>
      </c>
      <c r="BX37" s="259">
        <v>0</v>
      </c>
      <c r="BY37" s="259">
        <v>0</v>
      </c>
      <c r="BZ37" s="259">
        <v>0</v>
      </c>
      <c r="CA37" s="259">
        <v>0</v>
      </c>
      <c r="CB37" s="259">
        <v>0</v>
      </c>
      <c r="CC37" s="259">
        <v>0</v>
      </c>
      <c r="CD37" s="259">
        <v>0</v>
      </c>
      <c r="CE37" s="259">
        <v>0</v>
      </c>
      <c r="CF37" s="259">
        <v>0</v>
      </c>
      <c r="CG37" s="259">
        <v>0</v>
      </c>
      <c r="CH37" s="259">
        <v>0</v>
      </c>
      <c r="CI37" s="259">
        <v>0</v>
      </c>
      <c r="CJ37" s="259">
        <v>0</v>
      </c>
      <c r="CK37" s="259">
        <v>0</v>
      </c>
      <c r="CL37" s="259"/>
      <c r="CM37" s="243"/>
      <c r="CN37" s="243"/>
      <c r="CO37" s="243"/>
      <c r="CP37" s="243"/>
      <c r="CQ37" s="243"/>
      <c r="CR37" s="243"/>
      <c r="CS37" s="243"/>
      <c r="CT37" s="243"/>
      <c r="CU37" s="243"/>
      <c r="CV37" s="243"/>
      <c r="CW37" s="243"/>
      <c r="CX37" s="243"/>
      <c r="CY37" s="243"/>
    </row>
    <row r="38" s="25" customFormat="1" ht="63" hidden="1">
      <c r="A38" s="214" t="s">
        <v>142</v>
      </c>
      <c r="B38" s="215" t="s">
        <v>144</v>
      </c>
      <c r="C38" s="215" t="s">
        <v>108</v>
      </c>
      <c r="D38" s="259">
        <v>0</v>
      </c>
      <c r="E38" s="259">
        <v>0</v>
      </c>
      <c r="F38" s="259">
        <v>0</v>
      </c>
      <c r="G38" s="259">
        <v>0</v>
      </c>
      <c r="H38" s="259">
        <v>0</v>
      </c>
      <c r="I38" s="259">
        <v>0</v>
      </c>
      <c r="J38" s="259">
        <v>0</v>
      </c>
      <c r="K38" s="259">
        <v>0</v>
      </c>
      <c r="L38" s="259">
        <v>0</v>
      </c>
      <c r="M38" s="259">
        <v>0</v>
      </c>
      <c r="N38" s="259">
        <v>0</v>
      </c>
      <c r="O38" s="259">
        <v>0</v>
      </c>
      <c r="P38" s="259">
        <v>0</v>
      </c>
      <c r="Q38" s="259">
        <v>0</v>
      </c>
      <c r="R38" s="259">
        <v>0</v>
      </c>
      <c r="S38" s="259">
        <v>0</v>
      </c>
      <c r="T38" s="259">
        <v>0</v>
      </c>
      <c r="U38" s="259">
        <v>0</v>
      </c>
      <c r="V38" s="259">
        <v>0</v>
      </c>
      <c r="W38" s="259">
        <v>0</v>
      </c>
      <c r="X38" s="259">
        <v>0</v>
      </c>
      <c r="Y38" s="259">
        <v>0</v>
      </c>
      <c r="Z38" s="259">
        <v>0</v>
      </c>
      <c r="AA38" s="259">
        <v>0</v>
      </c>
      <c r="AB38" s="259">
        <v>0</v>
      </c>
      <c r="AC38" s="259">
        <v>0</v>
      </c>
      <c r="AD38" s="259">
        <v>0</v>
      </c>
      <c r="AE38" s="259">
        <v>0</v>
      </c>
      <c r="AF38" s="259">
        <v>0</v>
      </c>
      <c r="AG38" s="259">
        <v>0</v>
      </c>
      <c r="AH38" s="259">
        <v>0</v>
      </c>
      <c r="AI38" s="259">
        <v>0</v>
      </c>
      <c r="AJ38" s="259">
        <v>0</v>
      </c>
      <c r="AK38" s="259">
        <v>0</v>
      </c>
      <c r="AL38" s="259">
        <v>0</v>
      </c>
      <c r="AM38" s="259">
        <v>0</v>
      </c>
      <c r="AN38" s="259">
        <v>0</v>
      </c>
      <c r="AO38" s="259">
        <v>0</v>
      </c>
      <c r="AP38" s="259">
        <v>0</v>
      </c>
      <c r="AQ38" s="259">
        <v>0</v>
      </c>
      <c r="AR38" s="259">
        <v>0</v>
      </c>
      <c r="AS38" s="259">
        <v>0</v>
      </c>
      <c r="AT38" s="259">
        <v>0</v>
      </c>
      <c r="AU38" s="259">
        <v>0</v>
      </c>
      <c r="AV38" s="259">
        <v>0</v>
      </c>
      <c r="AW38" s="259">
        <v>0</v>
      </c>
      <c r="AX38" s="259">
        <v>0</v>
      </c>
      <c r="AY38" s="259">
        <v>0</v>
      </c>
      <c r="AZ38" s="259">
        <v>0</v>
      </c>
      <c r="BA38" s="259">
        <v>0</v>
      </c>
      <c r="BB38" s="259">
        <v>0</v>
      </c>
      <c r="BC38" s="259">
        <v>0</v>
      </c>
      <c r="BD38" s="259">
        <v>0</v>
      </c>
      <c r="BE38" s="259">
        <v>0</v>
      </c>
      <c r="BF38" s="259">
        <v>0</v>
      </c>
      <c r="BG38" s="259">
        <v>0</v>
      </c>
      <c r="BH38" s="259">
        <v>0</v>
      </c>
      <c r="BI38" s="259">
        <v>0</v>
      </c>
      <c r="BJ38" s="259">
        <v>0</v>
      </c>
      <c r="BK38" s="259">
        <v>0</v>
      </c>
      <c r="BL38" s="259">
        <v>0</v>
      </c>
      <c r="BM38" s="259">
        <v>0</v>
      </c>
      <c r="BN38" s="259">
        <v>0</v>
      </c>
      <c r="BO38" s="259">
        <v>0</v>
      </c>
      <c r="BP38" s="259">
        <v>0</v>
      </c>
      <c r="BQ38" s="259">
        <v>0</v>
      </c>
      <c r="BR38" s="259">
        <v>0</v>
      </c>
      <c r="BS38" s="259">
        <v>0</v>
      </c>
      <c r="BT38" s="259">
        <v>0</v>
      </c>
      <c r="BU38" s="259">
        <v>0</v>
      </c>
      <c r="BV38" s="259">
        <v>0</v>
      </c>
      <c r="BW38" s="259">
        <v>0</v>
      </c>
      <c r="BX38" s="259">
        <v>0</v>
      </c>
      <c r="BY38" s="259">
        <v>0</v>
      </c>
      <c r="BZ38" s="259">
        <v>0</v>
      </c>
      <c r="CA38" s="259">
        <v>0</v>
      </c>
      <c r="CB38" s="259">
        <v>0</v>
      </c>
      <c r="CC38" s="259">
        <v>0</v>
      </c>
      <c r="CD38" s="259">
        <v>0</v>
      </c>
      <c r="CE38" s="259">
        <v>0</v>
      </c>
      <c r="CF38" s="259">
        <v>0</v>
      </c>
      <c r="CG38" s="259">
        <v>0</v>
      </c>
      <c r="CH38" s="259">
        <v>0</v>
      </c>
      <c r="CI38" s="259">
        <v>0</v>
      </c>
      <c r="CJ38" s="259">
        <v>0</v>
      </c>
      <c r="CK38" s="259">
        <v>0</v>
      </c>
      <c r="CL38" s="259"/>
      <c r="CM38" s="243"/>
      <c r="CN38" s="243"/>
      <c r="CO38" s="243"/>
      <c r="CP38" s="243"/>
      <c r="CQ38" s="243"/>
      <c r="CR38" s="243"/>
      <c r="CS38" s="243"/>
      <c r="CT38" s="243"/>
      <c r="CU38" s="243"/>
      <c r="CV38" s="243"/>
      <c r="CW38" s="243"/>
      <c r="CX38" s="243"/>
      <c r="CY38" s="243"/>
    </row>
    <row r="39" s="25" customFormat="1" ht="63" hidden="1">
      <c r="A39" s="214" t="s">
        <v>142</v>
      </c>
      <c r="B39" s="215" t="s">
        <v>145</v>
      </c>
      <c r="C39" s="215" t="s">
        <v>108</v>
      </c>
      <c r="D39" s="259">
        <v>0</v>
      </c>
      <c r="E39" s="259">
        <v>0</v>
      </c>
      <c r="F39" s="259">
        <v>0</v>
      </c>
      <c r="G39" s="259">
        <v>0</v>
      </c>
      <c r="H39" s="259">
        <v>0</v>
      </c>
      <c r="I39" s="259">
        <v>0</v>
      </c>
      <c r="J39" s="259">
        <v>0</v>
      </c>
      <c r="K39" s="259">
        <v>0</v>
      </c>
      <c r="L39" s="259">
        <v>0</v>
      </c>
      <c r="M39" s="259">
        <v>0</v>
      </c>
      <c r="N39" s="259">
        <v>0</v>
      </c>
      <c r="O39" s="259">
        <v>0</v>
      </c>
      <c r="P39" s="259">
        <v>0</v>
      </c>
      <c r="Q39" s="259">
        <v>0</v>
      </c>
      <c r="R39" s="259">
        <v>0</v>
      </c>
      <c r="S39" s="259">
        <v>0</v>
      </c>
      <c r="T39" s="259">
        <v>0</v>
      </c>
      <c r="U39" s="259">
        <v>0</v>
      </c>
      <c r="V39" s="259">
        <v>0</v>
      </c>
      <c r="W39" s="259">
        <v>0</v>
      </c>
      <c r="X39" s="259">
        <v>0</v>
      </c>
      <c r="Y39" s="259">
        <v>0</v>
      </c>
      <c r="Z39" s="259">
        <v>0</v>
      </c>
      <c r="AA39" s="259">
        <v>0</v>
      </c>
      <c r="AB39" s="259">
        <v>0</v>
      </c>
      <c r="AC39" s="259">
        <v>0</v>
      </c>
      <c r="AD39" s="259">
        <v>0</v>
      </c>
      <c r="AE39" s="259">
        <v>0</v>
      </c>
      <c r="AF39" s="259">
        <v>0</v>
      </c>
      <c r="AG39" s="259">
        <v>0</v>
      </c>
      <c r="AH39" s="259">
        <v>0</v>
      </c>
      <c r="AI39" s="259">
        <v>0</v>
      </c>
      <c r="AJ39" s="259">
        <v>0</v>
      </c>
      <c r="AK39" s="259">
        <v>0</v>
      </c>
      <c r="AL39" s="259">
        <v>0</v>
      </c>
      <c r="AM39" s="259">
        <v>0</v>
      </c>
      <c r="AN39" s="259">
        <v>0</v>
      </c>
      <c r="AO39" s="259">
        <v>0</v>
      </c>
      <c r="AP39" s="259">
        <v>0</v>
      </c>
      <c r="AQ39" s="259">
        <v>0</v>
      </c>
      <c r="AR39" s="259">
        <v>0</v>
      </c>
      <c r="AS39" s="259">
        <v>0</v>
      </c>
      <c r="AT39" s="259">
        <v>0</v>
      </c>
      <c r="AU39" s="259">
        <v>0</v>
      </c>
      <c r="AV39" s="259">
        <v>0</v>
      </c>
      <c r="AW39" s="259">
        <v>0</v>
      </c>
      <c r="AX39" s="259">
        <v>0</v>
      </c>
      <c r="AY39" s="259">
        <v>0</v>
      </c>
      <c r="AZ39" s="259">
        <v>0</v>
      </c>
      <c r="BA39" s="259">
        <v>0</v>
      </c>
      <c r="BB39" s="259">
        <v>0</v>
      </c>
      <c r="BC39" s="259">
        <v>0</v>
      </c>
      <c r="BD39" s="259">
        <v>0</v>
      </c>
      <c r="BE39" s="259">
        <v>0</v>
      </c>
      <c r="BF39" s="259">
        <v>0</v>
      </c>
      <c r="BG39" s="259">
        <v>0</v>
      </c>
      <c r="BH39" s="259">
        <v>0</v>
      </c>
      <c r="BI39" s="259">
        <v>0</v>
      </c>
      <c r="BJ39" s="259">
        <v>0</v>
      </c>
      <c r="BK39" s="259">
        <v>0</v>
      </c>
      <c r="BL39" s="259">
        <v>0</v>
      </c>
      <c r="BM39" s="259">
        <v>0</v>
      </c>
      <c r="BN39" s="259">
        <v>0</v>
      </c>
      <c r="BO39" s="259">
        <v>0</v>
      </c>
      <c r="BP39" s="259">
        <v>0</v>
      </c>
      <c r="BQ39" s="259">
        <v>0</v>
      </c>
      <c r="BR39" s="259">
        <v>0</v>
      </c>
      <c r="BS39" s="259">
        <v>0</v>
      </c>
      <c r="BT39" s="259">
        <v>0</v>
      </c>
      <c r="BU39" s="259">
        <v>0</v>
      </c>
      <c r="BV39" s="259">
        <v>0</v>
      </c>
      <c r="BW39" s="259">
        <v>0</v>
      </c>
      <c r="BX39" s="259">
        <v>0</v>
      </c>
      <c r="BY39" s="259">
        <v>0</v>
      </c>
      <c r="BZ39" s="259">
        <v>0</v>
      </c>
      <c r="CA39" s="259">
        <v>0</v>
      </c>
      <c r="CB39" s="259">
        <v>0</v>
      </c>
      <c r="CC39" s="259">
        <v>0</v>
      </c>
      <c r="CD39" s="259">
        <v>0</v>
      </c>
      <c r="CE39" s="259">
        <v>0</v>
      </c>
      <c r="CF39" s="259">
        <v>0</v>
      </c>
      <c r="CG39" s="259">
        <v>0</v>
      </c>
      <c r="CH39" s="259">
        <v>0</v>
      </c>
      <c r="CI39" s="259">
        <v>0</v>
      </c>
      <c r="CJ39" s="259">
        <v>0</v>
      </c>
      <c r="CK39" s="259">
        <v>0</v>
      </c>
      <c r="CL39" s="259"/>
      <c r="CM39" s="243"/>
      <c r="CN39" s="243"/>
      <c r="CO39" s="243"/>
      <c r="CP39" s="243"/>
      <c r="CQ39" s="243"/>
      <c r="CR39" s="243"/>
      <c r="CS39" s="243"/>
      <c r="CT39" s="243"/>
      <c r="CU39" s="243"/>
      <c r="CV39" s="243"/>
      <c r="CW39" s="243"/>
      <c r="CX39" s="243"/>
      <c r="CY39" s="243"/>
    </row>
    <row r="40" s="25" customFormat="1" ht="63" hidden="1">
      <c r="A40" s="214" t="s">
        <v>142</v>
      </c>
      <c r="B40" s="215" t="s">
        <v>146</v>
      </c>
      <c r="C40" s="215" t="s">
        <v>108</v>
      </c>
      <c r="D40" s="259">
        <v>0</v>
      </c>
      <c r="E40" s="259">
        <v>0</v>
      </c>
      <c r="F40" s="259">
        <v>0</v>
      </c>
      <c r="G40" s="259">
        <v>0</v>
      </c>
      <c r="H40" s="259">
        <v>0</v>
      </c>
      <c r="I40" s="259">
        <v>0</v>
      </c>
      <c r="J40" s="259">
        <v>0</v>
      </c>
      <c r="K40" s="259">
        <v>0</v>
      </c>
      <c r="L40" s="259">
        <v>0</v>
      </c>
      <c r="M40" s="259">
        <v>0</v>
      </c>
      <c r="N40" s="259">
        <v>0</v>
      </c>
      <c r="O40" s="259">
        <v>0</v>
      </c>
      <c r="P40" s="259">
        <v>0</v>
      </c>
      <c r="Q40" s="259">
        <v>0</v>
      </c>
      <c r="R40" s="259">
        <v>0</v>
      </c>
      <c r="S40" s="259">
        <v>0</v>
      </c>
      <c r="T40" s="259">
        <v>0</v>
      </c>
      <c r="U40" s="259">
        <v>0</v>
      </c>
      <c r="V40" s="259">
        <v>0</v>
      </c>
      <c r="W40" s="259">
        <v>0</v>
      </c>
      <c r="X40" s="259">
        <v>0</v>
      </c>
      <c r="Y40" s="259">
        <v>0</v>
      </c>
      <c r="Z40" s="259">
        <v>0</v>
      </c>
      <c r="AA40" s="259">
        <v>0</v>
      </c>
      <c r="AB40" s="259">
        <v>0</v>
      </c>
      <c r="AC40" s="259">
        <v>0</v>
      </c>
      <c r="AD40" s="259">
        <v>0</v>
      </c>
      <c r="AE40" s="259">
        <v>0</v>
      </c>
      <c r="AF40" s="259">
        <v>0</v>
      </c>
      <c r="AG40" s="259">
        <v>0</v>
      </c>
      <c r="AH40" s="259">
        <v>0</v>
      </c>
      <c r="AI40" s="259">
        <v>0</v>
      </c>
      <c r="AJ40" s="259">
        <v>0</v>
      </c>
      <c r="AK40" s="259">
        <v>0</v>
      </c>
      <c r="AL40" s="259">
        <v>0</v>
      </c>
      <c r="AM40" s="259">
        <v>0</v>
      </c>
      <c r="AN40" s="259">
        <v>0</v>
      </c>
      <c r="AO40" s="259">
        <v>0</v>
      </c>
      <c r="AP40" s="259">
        <v>0</v>
      </c>
      <c r="AQ40" s="259">
        <v>0</v>
      </c>
      <c r="AR40" s="259">
        <v>0</v>
      </c>
      <c r="AS40" s="259">
        <v>0</v>
      </c>
      <c r="AT40" s="259">
        <v>0</v>
      </c>
      <c r="AU40" s="259">
        <v>0</v>
      </c>
      <c r="AV40" s="259">
        <v>0</v>
      </c>
      <c r="AW40" s="259">
        <v>0</v>
      </c>
      <c r="AX40" s="259">
        <v>0</v>
      </c>
      <c r="AY40" s="259">
        <v>0</v>
      </c>
      <c r="AZ40" s="259">
        <v>0</v>
      </c>
      <c r="BA40" s="259">
        <v>0</v>
      </c>
      <c r="BB40" s="259">
        <v>0</v>
      </c>
      <c r="BC40" s="259">
        <v>0</v>
      </c>
      <c r="BD40" s="259">
        <v>0</v>
      </c>
      <c r="BE40" s="259">
        <v>0</v>
      </c>
      <c r="BF40" s="259">
        <v>0</v>
      </c>
      <c r="BG40" s="259">
        <v>0</v>
      </c>
      <c r="BH40" s="259">
        <v>0</v>
      </c>
      <c r="BI40" s="259">
        <v>0</v>
      </c>
      <c r="BJ40" s="259">
        <v>0</v>
      </c>
      <c r="BK40" s="259">
        <v>0</v>
      </c>
      <c r="BL40" s="259">
        <v>0</v>
      </c>
      <c r="BM40" s="259">
        <v>0</v>
      </c>
      <c r="BN40" s="259">
        <v>0</v>
      </c>
      <c r="BO40" s="259">
        <v>0</v>
      </c>
      <c r="BP40" s="259">
        <v>0</v>
      </c>
      <c r="BQ40" s="259">
        <v>0</v>
      </c>
      <c r="BR40" s="259">
        <v>0</v>
      </c>
      <c r="BS40" s="259">
        <v>0</v>
      </c>
      <c r="BT40" s="259">
        <v>0</v>
      </c>
      <c r="BU40" s="259">
        <v>0</v>
      </c>
      <c r="BV40" s="259">
        <v>0</v>
      </c>
      <c r="BW40" s="259">
        <v>0</v>
      </c>
      <c r="BX40" s="259">
        <v>0</v>
      </c>
      <c r="BY40" s="259">
        <v>0</v>
      </c>
      <c r="BZ40" s="259">
        <v>0</v>
      </c>
      <c r="CA40" s="259">
        <v>0</v>
      </c>
      <c r="CB40" s="259">
        <v>0</v>
      </c>
      <c r="CC40" s="259">
        <v>0</v>
      </c>
      <c r="CD40" s="259">
        <v>0</v>
      </c>
      <c r="CE40" s="259">
        <v>0</v>
      </c>
      <c r="CF40" s="259">
        <v>0</v>
      </c>
      <c r="CG40" s="259">
        <v>0</v>
      </c>
      <c r="CH40" s="259">
        <v>0</v>
      </c>
      <c r="CI40" s="259">
        <v>0</v>
      </c>
      <c r="CJ40" s="259">
        <v>0</v>
      </c>
      <c r="CK40" s="259">
        <v>0</v>
      </c>
      <c r="CL40" s="259"/>
      <c r="CM40" s="243"/>
      <c r="CN40" s="243"/>
      <c r="CO40" s="243"/>
      <c r="CP40" s="243"/>
      <c r="CQ40" s="243"/>
      <c r="CR40" s="243"/>
      <c r="CS40" s="243"/>
      <c r="CT40" s="243"/>
      <c r="CU40" s="243"/>
      <c r="CV40" s="243"/>
      <c r="CW40" s="243"/>
      <c r="CX40" s="243"/>
      <c r="CY40" s="243"/>
    </row>
    <row r="41" s="25" customFormat="1" ht="31.5" hidden="1">
      <c r="A41" s="214" t="s">
        <v>147</v>
      </c>
      <c r="B41" s="215" t="s">
        <v>143</v>
      </c>
      <c r="C41" s="215" t="s">
        <v>108</v>
      </c>
      <c r="D41" s="259">
        <v>0</v>
      </c>
      <c r="E41" s="259">
        <v>0</v>
      </c>
      <c r="F41" s="259">
        <v>0</v>
      </c>
      <c r="G41" s="259">
        <v>0</v>
      </c>
      <c r="H41" s="259">
        <v>0</v>
      </c>
      <c r="I41" s="259">
        <v>0</v>
      </c>
      <c r="J41" s="259">
        <v>0</v>
      </c>
      <c r="K41" s="259">
        <v>0</v>
      </c>
      <c r="L41" s="259">
        <v>0</v>
      </c>
      <c r="M41" s="259">
        <v>0</v>
      </c>
      <c r="N41" s="259">
        <v>0</v>
      </c>
      <c r="O41" s="259">
        <v>0</v>
      </c>
      <c r="P41" s="259">
        <v>0</v>
      </c>
      <c r="Q41" s="259">
        <v>0</v>
      </c>
      <c r="R41" s="259">
        <v>0</v>
      </c>
      <c r="S41" s="259">
        <v>0</v>
      </c>
      <c r="T41" s="259">
        <v>0</v>
      </c>
      <c r="U41" s="259">
        <v>0</v>
      </c>
      <c r="V41" s="259">
        <v>0</v>
      </c>
      <c r="W41" s="259">
        <v>0</v>
      </c>
      <c r="X41" s="259">
        <v>0</v>
      </c>
      <c r="Y41" s="259">
        <v>0</v>
      </c>
      <c r="Z41" s="259">
        <v>0</v>
      </c>
      <c r="AA41" s="259">
        <v>0</v>
      </c>
      <c r="AB41" s="259">
        <v>0</v>
      </c>
      <c r="AC41" s="259">
        <v>0</v>
      </c>
      <c r="AD41" s="259">
        <v>0</v>
      </c>
      <c r="AE41" s="259">
        <v>0</v>
      </c>
      <c r="AF41" s="259">
        <v>0</v>
      </c>
      <c r="AG41" s="259">
        <v>0</v>
      </c>
      <c r="AH41" s="259">
        <v>0</v>
      </c>
      <c r="AI41" s="259">
        <v>0</v>
      </c>
      <c r="AJ41" s="259">
        <v>0</v>
      </c>
      <c r="AK41" s="259">
        <v>0</v>
      </c>
      <c r="AL41" s="259">
        <v>0</v>
      </c>
      <c r="AM41" s="259">
        <v>0</v>
      </c>
      <c r="AN41" s="259">
        <v>0</v>
      </c>
      <c r="AO41" s="259">
        <v>0</v>
      </c>
      <c r="AP41" s="259">
        <v>0</v>
      </c>
      <c r="AQ41" s="259">
        <v>0</v>
      </c>
      <c r="AR41" s="259">
        <v>0</v>
      </c>
      <c r="AS41" s="259">
        <v>0</v>
      </c>
      <c r="AT41" s="259">
        <v>0</v>
      </c>
      <c r="AU41" s="259">
        <v>0</v>
      </c>
      <c r="AV41" s="259">
        <v>0</v>
      </c>
      <c r="AW41" s="259">
        <v>0</v>
      </c>
      <c r="AX41" s="259">
        <v>0</v>
      </c>
      <c r="AY41" s="259">
        <v>0</v>
      </c>
      <c r="AZ41" s="259">
        <v>0</v>
      </c>
      <c r="BA41" s="259">
        <v>0</v>
      </c>
      <c r="BB41" s="259">
        <v>0</v>
      </c>
      <c r="BC41" s="259">
        <v>0</v>
      </c>
      <c r="BD41" s="259">
        <v>0</v>
      </c>
      <c r="BE41" s="259">
        <v>0</v>
      </c>
      <c r="BF41" s="259">
        <v>0</v>
      </c>
      <c r="BG41" s="259">
        <v>0</v>
      </c>
      <c r="BH41" s="259">
        <v>0</v>
      </c>
      <c r="BI41" s="259">
        <v>0</v>
      </c>
      <c r="BJ41" s="259">
        <v>0</v>
      </c>
      <c r="BK41" s="259">
        <v>0</v>
      </c>
      <c r="BL41" s="259">
        <v>0</v>
      </c>
      <c r="BM41" s="259">
        <v>0</v>
      </c>
      <c r="BN41" s="259">
        <v>0</v>
      </c>
      <c r="BO41" s="259">
        <v>0</v>
      </c>
      <c r="BP41" s="259">
        <v>0</v>
      </c>
      <c r="BQ41" s="259">
        <v>0</v>
      </c>
      <c r="BR41" s="259">
        <v>0</v>
      </c>
      <c r="BS41" s="259">
        <v>0</v>
      </c>
      <c r="BT41" s="259">
        <v>0</v>
      </c>
      <c r="BU41" s="259">
        <v>0</v>
      </c>
      <c r="BV41" s="259">
        <v>0</v>
      </c>
      <c r="BW41" s="259">
        <v>0</v>
      </c>
      <c r="BX41" s="259">
        <v>0</v>
      </c>
      <c r="BY41" s="259">
        <v>0</v>
      </c>
      <c r="BZ41" s="259">
        <v>0</v>
      </c>
      <c r="CA41" s="259">
        <v>0</v>
      </c>
      <c r="CB41" s="259">
        <v>0</v>
      </c>
      <c r="CC41" s="259">
        <v>0</v>
      </c>
      <c r="CD41" s="259">
        <v>0</v>
      </c>
      <c r="CE41" s="259">
        <v>0</v>
      </c>
      <c r="CF41" s="259">
        <v>0</v>
      </c>
      <c r="CG41" s="259">
        <v>0</v>
      </c>
      <c r="CH41" s="259">
        <v>0</v>
      </c>
      <c r="CI41" s="259">
        <v>0</v>
      </c>
      <c r="CJ41" s="259">
        <v>0</v>
      </c>
      <c r="CK41" s="259">
        <v>0</v>
      </c>
      <c r="CL41" s="259"/>
      <c r="CM41" s="243"/>
      <c r="CN41" s="243"/>
      <c r="CO41" s="243"/>
      <c r="CP41" s="243"/>
      <c r="CQ41" s="243"/>
      <c r="CR41" s="243"/>
      <c r="CS41" s="243"/>
      <c r="CT41" s="243"/>
      <c r="CU41" s="243"/>
      <c r="CV41" s="243"/>
      <c r="CW41" s="243"/>
      <c r="CX41" s="243"/>
      <c r="CY41" s="243"/>
    </row>
    <row r="42" s="25" customFormat="1" ht="63" hidden="1">
      <c r="A42" s="214" t="s">
        <v>147</v>
      </c>
      <c r="B42" s="215" t="s">
        <v>144</v>
      </c>
      <c r="C42" s="215" t="s">
        <v>108</v>
      </c>
      <c r="D42" s="259">
        <v>0</v>
      </c>
      <c r="E42" s="259">
        <v>0</v>
      </c>
      <c r="F42" s="259">
        <v>0</v>
      </c>
      <c r="G42" s="259">
        <v>0</v>
      </c>
      <c r="H42" s="259">
        <v>0</v>
      </c>
      <c r="I42" s="259">
        <v>0</v>
      </c>
      <c r="J42" s="259">
        <v>0</v>
      </c>
      <c r="K42" s="259">
        <v>0</v>
      </c>
      <c r="L42" s="259">
        <v>0</v>
      </c>
      <c r="M42" s="259">
        <v>0</v>
      </c>
      <c r="N42" s="259">
        <v>0</v>
      </c>
      <c r="O42" s="259">
        <v>0</v>
      </c>
      <c r="P42" s="259">
        <v>0</v>
      </c>
      <c r="Q42" s="259">
        <v>0</v>
      </c>
      <c r="R42" s="259">
        <v>0</v>
      </c>
      <c r="S42" s="259">
        <v>0</v>
      </c>
      <c r="T42" s="259">
        <v>0</v>
      </c>
      <c r="U42" s="259">
        <v>0</v>
      </c>
      <c r="V42" s="259">
        <v>0</v>
      </c>
      <c r="W42" s="259">
        <v>0</v>
      </c>
      <c r="X42" s="259">
        <v>0</v>
      </c>
      <c r="Y42" s="259">
        <v>0</v>
      </c>
      <c r="Z42" s="259">
        <v>0</v>
      </c>
      <c r="AA42" s="259">
        <v>0</v>
      </c>
      <c r="AB42" s="259">
        <v>0</v>
      </c>
      <c r="AC42" s="259">
        <v>0</v>
      </c>
      <c r="AD42" s="259">
        <v>0</v>
      </c>
      <c r="AE42" s="259">
        <v>0</v>
      </c>
      <c r="AF42" s="259">
        <v>0</v>
      </c>
      <c r="AG42" s="259">
        <v>0</v>
      </c>
      <c r="AH42" s="259">
        <v>0</v>
      </c>
      <c r="AI42" s="259">
        <v>0</v>
      </c>
      <c r="AJ42" s="259">
        <v>0</v>
      </c>
      <c r="AK42" s="259">
        <v>0</v>
      </c>
      <c r="AL42" s="259">
        <v>0</v>
      </c>
      <c r="AM42" s="259">
        <v>0</v>
      </c>
      <c r="AN42" s="259">
        <v>0</v>
      </c>
      <c r="AO42" s="259">
        <v>0</v>
      </c>
      <c r="AP42" s="259">
        <v>0</v>
      </c>
      <c r="AQ42" s="259">
        <v>0</v>
      </c>
      <c r="AR42" s="259">
        <v>0</v>
      </c>
      <c r="AS42" s="259">
        <v>0</v>
      </c>
      <c r="AT42" s="259">
        <v>0</v>
      </c>
      <c r="AU42" s="259">
        <v>0</v>
      </c>
      <c r="AV42" s="259">
        <v>0</v>
      </c>
      <c r="AW42" s="259">
        <v>0</v>
      </c>
      <c r="AX42" s="259">
        <v>0</v>
      </c>
      <c r="AY42" s="259">
        <v>0</v>
      </c>
      <c r="AZ42" s="259">
        <v>0</v>
      </c>
      <c r="BA42" s="259">
        <v>0</v>
      </c>
      <c r="BB42" s="259">
        <v>0</v>
      </c>
      <c r="BC42" s="259">
        <v>0</v>
      </c>
      <c r="BD42" s="259">
        <v>0</v>
      </c>
      <c r="BE42" s="259">
        <v>0</v>
      </c>
      <c r="BF42" s="259">
        <v>0</v>
      </c>
      <c r="BG42" s="259">
        <v>0</v>
      </c>
      <c r="BH42" s="259">
        <v>0</v>
      </c>
      <c r="BI42" s="259">
        <v>0</v>
      </c>
      <c r="BJ42" s="259">
        <v>0</v>
      </c>
      <c r="BK42" s="259">
        <v>0</v>
      </c>
      <c r="BL42" s="259">
        <v>0</v>
      </c>
      <c r="BM42" s="259">
        <v>0</v>
      </c>
      <c r="BN42" s="259">
        <v>0</v>
      </c>
      <c r="BO42" s="259">
        <v>0</v>
      </c>
      <c r="BP42" s="259">
        <v>0</v>
      </c>
      <c r="BQ42" s="259">
        <v>0</v>
      </c>
      <c r="BR42" s="259">
        <v>0</v>
      </c>
      <c r="BS42" s="259">
        <v>0</v>
      </c>
      <c r="BT42" s="259">
        <v>0</v>
      </c>
      <c r="BU42" s="259">
        <v>0</v>
      </c>
      <c r="BV42" s="259">
        <v>0</v>
      </c>
      <c r="BW42" s="259">
        <v>0</v>
      </c>
      <c r="BX42" s="259">
        <v>0</v>
      </c>
      <c r="BY42" s="259">
        <v>0</v>
      </c>
      <c r="BZ42" s="259">
        <v>0</v>
      </c>
      <c r="CA42" s="259">
        <v>0</v>
      </c>
      <c r="CB42" s="259">
        <v>0</v>
      </c>
      <c r="CC42" s="259">
        <v>0</v>
      </c>
      <c r="CD42" s="259">
        <v>0</v>
      </c>
      <c r="CE42" s="259">
        <v>0</v>
      </c>
      <c r="CF42" s="259">
        <v>0</v>
      </c>
      <c r="CG42" s="259">
        <v>0</v>
      </c>
      <c r="CH42" s="259">
        <v>0</v>
      </c>
      <c r="CI42" s="259">
        <v>0</v>
      </c>
      <c r="CJ42" s="259">
        <v>0</v>
      </c>
      <c r="CK42" s="259">
        <v>0</v>
      </c>
      <c r="CL42" s="259"/>
      <c r="CM42" s="243"/>
      <c r="CN42" s="243"/>
      <c r="CO42" s="243"/>
      <c r="CP42" s="243"/>
      <c r="CQ42" s="243"/>
      <c r="CR42" s="243"/>
      <c r="CS42" s="243"/>
      <c r="CT42" s="243"/>
      <c r="CU42" s="243"/>
      <c r="CV42" s="243"/>
      <c r="CW42" s="243"/>
      <c r="CX42" s="243"/>
      <c r="CY42" s="243"/>
    </row>
    <row r="43" s="25" customFormat="1" ht="63" hidden="1">
      <c r="A43" s="214" t="s">
        <v>147</v>
      </c>
      <c r="B43" s="215" t="s">
        <v>145</v>
      </c>
      <c r="C43" s="215" t="s">
        <v>108</v>
      </c>
      <c r="D43" s="259">
        <v>0</v>
      </c>
      <c r="E43" s="259">
        <v>0</v>
      </c>
      <c r="F43" s="259">
        <v>0</v>
      </c>
      <c r="G43" s="259">
        <v>0</v>
      </c>
      <c r="H43" s="259">
        <v>0</v>
      </c>
      <c r="I43" s="259">
        <v>0</v>
      </c>
      <c r="J43" s="259">
        <v>0</v>
      </c>
      <c r="K43" s="259">
        <v>0</v>
      </c>
      <c r="L43" s="259">
        <v>0</v>
      </c>
      <c r="M43" s="259">
        <v>0</v>
      </c>
      <c r="N43" s="259">
        <v>0</v>
      </c>
      <c r="O43" s="259">
        <v>0</v>
      </c>
      <c r="P43" s="259">
        <v>0</v>
      </c>
      <c r="Q43" s="259">
        <v>0</v>
      </c>
      <c r="R43" s="259">
        <v>0</v>
      </c>
      <c r="S43" s="259">
        <v>0</v>
      </c>
      <c r="T43" s="259">
        <v>0</v>
      </c>
      <c r="U43" s="259">
        <v>0</v>
      </c>
      <c r="V43" s="259">
        <v>0</v>
      </c>
      <c r="W43" s="259">
        <v>0</v>
      </c>
      <c r="X43" s="259">
        <v>0</v>
      </c>
      <c r="Y43" s="259">
        <v>0</v>
      </c>
      <c r="Z43" s="259">
        <v>0</v>
      </c>
      <c r="AA43" s="259">
        <v>0</v>
      </c>
      <c r="AB43" s="259">
        <v>0</v>
      </c>
      <c r="AC43" s="259">
        <v>0</v>
      </c>
      <c r="AD43" s="259">
        <v>0</v>
      </c>
      <c r="AE43" s="259">
        <v>0</v>
      </c>
      <c r="AF43" s="259">
        <v>0</v>
      </c>
      <c r="AG43" s="259">
        <v>0</v>
      </c>
      <c r="AH43" s="259">
        <v>0</v>
      </c>
      <c r="AI43" s="259">
        <v>0</v>
      </c>
      <c r="AJ43" s="259">
        <v>0</v>
      </c>
      <c r="AK43" s="259">
        <v>0</v>
      </c>
      <c r="AL43" s="259">
        <v>0</v>
      </c>
      <c r="AM43" s="259">
        <v>0</v>
      </c>
      <c r="AN43" s="259">
        <v>0</v>
      </c>
      <c r="AO43" s="259">
        <v>0</v>
      </c>
      <c r="AP43" s="259">
        <v>0</v>
      </c>
      <c r="AQ43" s="259">
        <v>0</v>
      </c>
      <c r="AR43" s="259">
        <v>0</v>
      </c>
      <c r="AS43" s="259">
        <v>0</v>
      </c>
      <c r="AT43" s="259">
        <v>0</v>
      </c>
      <c r="AU43" s="259">
        <v>0</v>
      </c>
      <c r="AV43" s="259">
        <v>0</v>
      </c>
      <c r="AW43" s="259">
        <v>0</v>
      </c>
      <c r="AX43" s="259">
        <v>0</v>
      </c>
      <c r="AY43" s="259">
        <v>0</v>
      </c>
      <c r="AZ43" s="259">
        <v>0</v>
      </c>
      <c r="BA43" s="259">
        <v>0</v>
      </c>
      <c r="BB43" s="259">
        <v>0</v>
      </c>
      <c r="BC43" s="259">
        <v>0</v>
      </c>
      <c r="BD43" s="259">
        <v>0</v>
      </c>
      <c r="BE43" s="259">
        <v>0</v>
      </c>
      <c r="BF43" s="259">
        <v>0</v>
      </c>
      <c r="BG43" s="259">
        <v>0</v>
      </c>
      <c r="BH43" s="259">
        <v>0</v>
      </c>
      <c r="BI43" s="259">
        <v>0</v>
      </c>
      <c r="BJ43" s="259">
        <v>0</v>
      </c>
      <c r="BK43" s="259">
        <v>0</v>
      </c>
      <c r="BL43" s="259">
        <v>0</v>
      </c>
      <c r="BM43" s="259">
        <v>0</v>
      </c>
      <c r="BN43" s="259">
        <v>0</v>
      </c>
      <c r="BO43" s="259">
        <v>0</v>
      </c>
      <c r="BP43" s="259">
        <v>0</v>
      </c>
      <c r="BQ43" s="259">
        <v>0</v>
      </c>
      <c r="BR43" s="259">
        <v>0</v>
      </c>
      <c r="BS43" s="259">
        <v>0</v>
      </c>
      <c r="BT43" s="259">
        <v>0</v>
      </c>
      <c r="BU43" s="259">
        <v>0</v>
      </c>
      <c r="BV43" s="259">
        <v>0</v>
      </c>
      <c r="BW43" s="259">
        <v>0</v>
      </c>
      <c r="BX43" s="259">
        <v>0</v>
      </c>
      <c r="BY43" s="259">
        <v>0</v>
      </c>
      <c r="BZ43" s="259">
        <v>0</v>
      </c>
      <c r="CA43" s="259">
        <v>0</v>
      </c>
      <c r="CB43" s="259">
        <v>0</v>
      </c>
      <c r="CC43" s="259">
        <v>0</v>
      </c>
      <c r="CD43" s="259">
        <v>0</v>
      </c>
      <c r="CE43" s="259">
        <v>0</v>
      </c>
      <c r="CF43" s="259">
        <v>0</v>
      </c>
      <c r="CG43" s="259">
        <v>0</v>
      </c>
      <c r="CH43" s="259">
        <v>0</v>
      </c>
      <c r="CI43" s="259">
        <v>0</v>
      </c>
      <c r="CJ43" s="259">
        <v>0</v>
      </c>
      <c r="CK43" s="259">
        <v>0</v>
      </c>
      <c r="CL43" s="259"/>
      <c r="CM43" s="243"/>
      <c r="CN43" s="243"/>
      <c r="CO43" s="243"/>
      <c r="CP43" s="243"/>
      <c r="CQ43" s="243"/>
      <c r="CR43" s="243"/>
      <c r="CS43" s="243"/>
      <c r="CT43" s="243"/>
      <c r="CU43" s="243"/>
      <c r="CV43" s="243"/>
      <c r="CW43" s="243"/>
      <c r="CX43" s="243"/>
      <c r="CY43" s="243"/>
    </row>
    <row r="44" s="25" customFormat="1" ht="63" hidden="1">
      <c r="A44" s="214" t="s">
        <v>147</v>
      </c>
      <c r="B44" s="215" t="s">
        <v>148</v>
      </c>
      <c r="C44" s="215" t="s">
        <v>108</v>
      </c>
      <c r="D44" s="259">
        <v>0</v>
      </c>
      <c r="E44" s="259">
        <v>0</v>
      </c>
      <c r="F44" s="259">
        <v>0</v>
      </c>
      <c r="G44" s="259">
        <v>0</v>
      </c>
      <c r="H44" s="259">
        <v>0</v>
      </c>
      <c r="I44" s="259">
        <v>0</v>
      </c>
      <c r="J44" s="259">
        <v>0</v>
      </c>
      <c r="K44" s="259">
        <v>0</v>
      </c>
      <c r="L44" s="259">
        <v>0</v>
      </c>
      <c r="M44" s="259">
        <v>0</v>
      </c>
      <c r="N44" s="259">
        <v>0</v>
      </c>
      <c r="O44" s="259">
        <v>0</v>
      </c>
      <c r="P44" s="259">
        <v>0</v>
      </c>
      <c r="Q44" s="259">
        <v>0</v>
      </c>
      <c r="R44" s="259">
        <v>0</v>
      </c>
      <c r="S44" s="259">
        <v>0</v>
      </c>
      <c r="T44" s="259">
        <v>0</v>
      </c>
      <c r="U44" s="259">
        <v>0</v>
      </c>
      <c r="V44" s="259">
        <v>0</v>
      </c>
      <c r="W44" s="259">
        <v>0</v>
      </c>
      <c r="X44" s="259">
        <v>0</v>
      </c>
      <c r="Y44" s="259">
        <v>0</v>
      </c>
      <c r="Z44" s="259">
        <v>0</v>
      </c>
      <c r="AA44" s="259">
        <v>0</v>
      </c>
      <c r="AB44" s="259">
        <v>0</v>
      </c>
      <c r="AC44" s="259">
        <v>0</v>
      </c>
      <c r="AD44" s="259">
        <v>0</v>
      </c>
      <c r="AE44" s="259">
        <v>0</v>
      </c>
      <c r="AF44" s="259">
        <v>0</v>
      </c>
      <c r="AG44" s="259">
        <v>0</v>
      </c>
      <c r="AH44" s="259">
        <v>0</v>
      </c>
      <c r="AI44" s="259">
        <v>0</v>
      </c>
      <c r="AJ44" s="259">
        <v>0</v>
      </c>
      <c r="AK44" s="259">
        <v>0</v>
      </c>
      <c r="AL44" s="259">
        <v>0</v>
      </c>
      <c r="AM44" s="259">
        <v>0</v>
      </c>
      <c r="AN44" s="259">
        <v>0</v>
      </c>
      <c r="AO44" s="259">
        <v>0</v>
      </c>
      <c r="AP44" s="259">
        <v>0</v>
      </c>
      <c r="AQ44" s="259">
        <v>0</v>
      </c>
      <c r="AR44" s="259">
        <v>0</v>
      </c>
      <c r="AS44" s="259">
        <v>0</v>
      </c>
      <c r="AT44" s="259">
        <v>0</v>
      </c>
      <c r="AU44" s="259">
        <v>0</v>
      </c>
      <c r="AV44" s="259">
        <v>0</v>
      </c>
      <c r="AW44" s="259">
        <v>0</v>
      </c>
      <c r="AX44" s="259">
        <v>0</v>
      </c>
      <c r="AY44" s="259">
        <v>0</v>
      </c>
      <c r="AZ44" s="259">
        <v>0</v>
      </c>
      <c r="BA44" s="259">
        <v>0</v>
      </c>
      <c r="BB44" s="259">
        <v>0</v>
      </c>
      <c r="BC44" s="259">
        <v>0</v>
      </c>
      <c r="BD44" s="259">
        <v>0</v>
      </c>
      <c r="BE44" s="259">
        <v>0</v>
      </c>
      <c r="BF44" s="259">
        <v>0</v>
      </c>
      <c r="BG44" s="259">
        <v>0</v>
      </c>
      <c r="BH44" s="259">
        <v>0</v>
      </c>
      <c r="BI44" s="259">
        <v>0</v>
      </c>
      <c r="BJ44" s="259">
        <v>0</v>
      </c>
      <c r="BK44" s="259">
        <v>0</v>
      </c>
      <c r="BL44" s="259">
        <v>0</v>
      </c>
      <c r="BM44" s="259">
        <v>0</v>
      </c>
      <c r="BN44" s="259">
        <v>0</v>
      </c>
      <c r="BO44" s="259">
        <v>0</v>
      </c>
      <c r="BP44" s="259">
        <v>0</v>
      </c>
      <c r="BQ44" s="259">
        <v>0</v>
      </c>
      <c r="BR44" s="259">
        <v>0</v>
      </c>
      <c r="BS44" s="259">
        <v>0</v>
      </c>
      <c r="BT44" s="259">
        <v>0</v>
      </c>
      <c r="BU44" s="259">
        <v>0</v>
      </c>
      <c r="BV44" s="259">
        <v>0</v>
      </c>
      <c r="BW44" s="259">
        <v>0</v>
      </c>
      <c r="BX44" s="259">
        <v>0</v>
      </c>
      <c r="BY44" s="259">
        <v>0</v>
      </c>
      <c r="BZ44" s="259">
        <v>0</v>
      </c>
      <c r="CA44" s="259">
        <v>0</v>
      </c>
      <c r="CB44" s="259">
        <v>0</v>
      </c>
      <c r="CC44" s="259">
        <v>0</v>
      </c>
      <c r="CD44" s="259">
        <v>0</v>
      </c>
      <c r="CE44" s="259">
        <v>0</v>
      </c>
      <c r="CF44" s="259">
        <v>0</v>
      </c>
      <c r="CG44" s="259">
        <v>0</v>
      </c>
      <c r="CH44" s="259">
        <v>0</v>
      </c>
      <c r="CI44" s="259">
        <v>0</v>
      </c>
      <c r="CJ44" s="259">
        <v>0</v>
      </c>
      <c r="CK44" s="259">
        <v>0</v>
      </c>
      <c r="CL44" s="259"/>
      <c r="CM44" s="243"/>
      <c r="CN44" s="243"/>
      <c r="CO44" s="243"/>
      <c r="CP44" s="243"/>
      <c r="CQ44" s="243"/>
      <c r="CR44" s="243"/>
      <c r="CS44" s="243"/>
      <c r="CT44" s="243"/>
      <c r="CU44" s="243"/>
      <c r="CV44" s="243"/>
      <c r="CW44" s="243"/>
      <c r="CX44" s="243"/>
      <c r="CY44" s="243"/>
    </row>
    <row r="45" s="25" customFormat="1" ht="63" hidden="1">
      <c r="A45" s="214" t="s">
        <v>149</v>
      </c>
      <c r="B45" s="215" t="s">
        <v>150</v>
      </c>
      <c r="C45" s="215" t="s">
        <v>108</v>
      </c>
      <c r="D45" s="259">
        <v>0</v>
      </c>
      <c r="E45" s="259">
        <v>0</v>
      </c>
      <c r="F45" s="259">
        <v>0</v>
      </c>
      <c r="G45" s="259">
        <v>0</v>
      </c>
      <c r="H45" s="259">
        <v>0</v>
      </c>
      <c r="I45" s="259">
        <v>0</v>
      </c>
      <c r="J45" s="259">
        <v>0</v>
      </c>
      <c r="K45" s="259">
        <v>0</v>
      </c>
      <c r="L45" s="259">
        <v>0</v>
      </c>
      <c r="M45" s="259">
        <v>0</v>
      </c>
      <c r="N45" s="259">
        <v>0</v>
      </c>
      <c r="O45" s="259">
        <v>0</v>
      </c>
      <c r="P45" s="259">
        <v>0</v>
      </c>
      <c r="Q45" s="259">
        <v>0</v>
      </c>
      <c r="R45" s="259">
        <v>0</v>
      </c>
      <c r="S45" s="259">
        <v>0</v>
      </c>
      <c r="T45" s="259">
        <v>0</v>
      </c>
      <c r="U45" s="259">
        <v>0</v>
      </c>
      <c r="V45" s="259">
        <v>0</v>
      </c>
      <c r="W45" s="259">
        <v>0</v>
      </c>
      <c r="X45" s="259">
        <v>0</v>
      </c>
      <c r="Y45" s="259">
        <v>0</v>
      </c>
      <c r="Z45" s="259">
        <v>0</v>
      </c>
      <c r="AA45" s="259">
        <v>0</v>
      </c>
      <c r="AB45" s="259">
        <v>0</v>
      </c>
      <c r="AC45" s="259">
        <v>0</v>
      </c>
      <c r="AD45" s="259">
        <v>0</v>
      </c>
      <c r="AE45" s="259">
        <v>0</v>
      </c>
      <c r="AF45" s="259">
        <v>0</v>
      </c>
      <c r="AG45" s="259">
        <v>0</v>
      </c>
      <c r="AH45" s="259">
        <v>0</v>
      </c>
      <c r="AI45" s="259">
        <v>0</v>
      </c>
      <c r="AJ45" s="259">
        <v>0</v>
      </c>
      <c r="AK45" s="259">
        <v>0</v>
      </c>
      <c r="AL45" s="259">
        <v>0</v>
      </c>
      <c r="AM45" s="259">
        <v>0</v>
      </c>
      <c r="AN45" s="259">
        <v>0</v>
      </c>
      <c r="AO45" s="259">
        <v>0</v>
      </c>
      <c r="AP45" s="259">
        <v>0</v>
      </c>
      <c r="AQ45" s="259">
        <v>0</v>
      </c>
      <c r="AR45" s="259">
        <v>0</v>
      </c>
      <c r="AS45" s="259">
        <v>0</v>
      </c>
      <c r="AT45" s="259">
        <v>0</v>
      </c>
      <c r="AU45" s="259">
        <v>0</v>
      </c>
      <c r="AV45" s="259">
        <v>0</v>
      </c>
      <c r="AW45" s="259">
        <v>0</v>
      </c>
      <c r="AX45" s="259">
        <v>0</v>
      </c>
      <c r="AY45" s="259">
        <v>0</v>
      </c>
      <c r="AZ45" s="259">
        <v>0</v>
      </c>
      <c r="BA45" s="259">
        <v>0</v>
      </c>
      <c r="BB45" s="259">
        <v>0</v>
      </c>
      <c r="BC45" s="259">
        <v>0</v>
      </c>
      <c r="BD45" s="259">
        <v>0</v>
      </c>
      <c r="BE45" s="259">
        <v>0</v>
      </c>
      <c r="BF45" s="259">
        <v>0</v>
      </c>
      <c r="BG45" s="259">
        <v>0</v>
      </c>
      <c r="BH45" s="259">
        <v>0</v>
      </c>
      <c r="BI45" s="259">
        <v>0</v>
      </c>
      <c r="BJ45" s="259">
        <v>0</v>
      </c>
      <c r="BK45" s="259">
        <v>0</v>
      </c>
      <c r="BL45" s="259">
        <v>0</v>
      </c>
      <c r="BM45" s="259">
        <v>0</v>
      </c>
      <c r="BN45" s="259">
        <v>0</v>
      </c>
      <c r="BO45" s="259">
        <v>0</v>
      </c>
      <c r="BP45" s="259">
        <v>0</v>
      </c>
      <c r="BQ45" s="259">
        <v>0</v>
      </c>
      <c r="BR45" s="259">
        <v>0</v>
      </c>
      <c r="BS45" s="259">
        <v>0</v>
      </c>
      <c r="BT45" s="259">
        <v>0</v>
      </c>
      <c r="BU45" s="259">
        <v>0</v>
      </c>
      <c r="BV45" s="259">
        <v>0</v>
      </c>
      <c r="BW45" s="259">
        <v>0</v>
      </c>
      <c r="BX45" s="259">
        <v>0</v>
      </c>
      <c r="BY45" s="259">
        <v>0</v>
      </c>
      <c r="BZ45" s="259">
        <v>0</v>
      </c>
      <c r="CA45" s="259">
        <v>0</v>
      </c>
      <c r="CB45" s="259">
        <v>0</v>
      </c>
      <c r="CC45" s="259">
        <v>0</v>
      </c>
      <c r="CD45" s="259">
        <v>0</v>
      </c>
      <c r="CE45" s="259">
        <v>0</v>
      </c>
      <c r="CF45" s="259">
        <v>0</v>
      </c>
      <c r="CG45" s="259">
        <v>0</v>
      </c>
      <c r="CH45" s="259">
        <v>0</v>
      </c>
      <c r="CI45" s="259">
        <v>0</v>
      </c>
      <c r="CJ45" s="259">
        <v>0</v>
      </c>
      <c r="CK45" s="259">
        <v>0</v>
      </c>
      <c r="CL45" s="259"/>
      <c r="CM45" s="243"/>
      <c r="CN45" s="243"/>
      <c r="CO45" s="243"/>
      <c r="CP45" s="243"/>
      <c r="CQ45" s="243"/>
      <c r="CR45" s="243"/>
      <c r="CS45" s="243"/>
      <c r="CT45" s="243"/>
      <c r="CU45" s="243"/>
      <c r="CV45" s="243"/>
      <c r="CW45" s="243"/>
      <c r="CX45" s="243"/>
      <c r="CY45" s="243"/>
    </row>
    <row r="46" s="25" customFormat="1" ht="47.25" hidden="1">
      <c r="A46" s="214" t="s">
        <v>151</v>
      </c>
      <c r="B46" s="215" t="s">
        <v>152</v>
      </c>
      <c r="C46" s="215" t="s">
        <v>108</v>
      </c>
      <c r="D46" s="259">
        <v>0</v>
      </c>
      <c r="E46" s="259">
        <v>0</v>
      </c>
      <c r="F46" s="259">
        <v>0</v>
      </c>
      <c r="G46" s="259">
        <v>0</v>
      </c>
      <c r="H46" s="259">
        <v>0</v>
      </c>
      <c r="I46" s="259">
        <v>0</v>
      </c>
      <c r="J46" s="259">
        <v>0</v>
      </c>
      <c r="K46" s="259">
        <v>0</v>
      </c>
      <c r="L46" s="259">
        <v>0</v>
      </c>
      <c r="M46" s="259">
        <v>0</v>
      </c>
      <c r="N46" s="259">
        <v>0</v>
      </c>
      <c r="O46" s="259">
        <v>0</v>
      </c>
      <c r="P46" s="259">
        <v>0</v>
      </c>
      <c r="Q46" s="259">
        <v>0</v>
      </c>
      <c r="R46" s="259">
        <v>0</v>
      </c>
      <c r="S46" s="259">
        <v>0</v>
      </c>
      <c r="T46" s="259">
        <v>0</v>
      </c>
      <c r="U46" s="259">
        <v>0</v>
      </c>
      <c r="V46" s="259">
        <v>0</v>
      </c>
      <c r="W46" s="259">
        <v>0</v>
      </c>
      <c r="X46" s="259">
        <v>0</v>
      </c>
      <c r="Y46" s="259">
        <v>0</v>
      </c>
      <c r="Z46" s="259">
        <v>0</v>
      </c>
      <c r="AA46" s="259">
        <v>0</v>
      </c>
      <c r="AB46" s="259">
        <v>0</v>
      </c>
      <c r="AC46" s="259">
        <v>0</v>
      </c>
      <c r="AD46" s="259">
        <v>0</v>
      </c>
      <c r="AE46" s="259">
        <v>0</v>
      </c>
      <c r="AF46" s="259">
        <v>0</v>
      </c>
      <c r="AG46" s="259">
        <v>0</v>
      </c>
      <c r="AH46" s="259">
        <v>0</v>
      </c>
      <c r="AI46" s="259">
        <v>0</v>
      </c>
      <c r="AJ46" s="259">
        <v>0</v>
      </c>
      <c r="AK46" s="259">
        <v>0</v>
      </c>
      <c r="AL46" s="259">
        <v>0</v>
      </c>
      <c r="AM46" s="259">
        <v>0</v>
      </c>
      <c r="AN46" s="259">
        <v>0</v>
      </c>
      <c r="AO46" s="259">
        <v>0</v>
      </c>
      <c r="AP46" s="259">
        <v>0</v>
      </c>
      <c r="AQ46" s="259">
        <v>0</v>
      </c>
      <c r="AR46" s="259">
        <v>0</v>
      </c>
      <c r="AS46" s="259">
        <v>0</v>
      </c>
      <c r="AT46" s="259">
        <v>0</v>
      </c>
      <c r="AU46" s="259">
        <v>0</v>
      </c>
      <c r="AV46" s="259">
        <v>0</v>
      </c>
      <c r="AW46" s="259">
        <v>0</v>
      </c>
      <c r="AX46" s="259">
        <v>0</v>
      </c>
      <c r="AY46" s="259">
        <v>0</v>
      </c>
      <c r="AZ46" s="259">
        <v>0</v>
      </c>
      <c r="BA46" s="259">
        <v>0</v>
      </c>
      <c r="BB46" s="259">
        <v>0</v>
      </c>
      <c r="BC46" s="259">
        <v>0</v>
      </c>
      <c r="BD46" s="259">
        <v>0</v>
      </c>
      <c r="BE46" s="259">
        <v>0</v>
      </c>
      <c r="BF46" s="259">
        <v>0</v>
      </c>
      <c r="BG46" s="259">
        <v>0</v>
      </c>
      <c r="BH46" s="259">
        <v>0</v>
      </c>
      <c r="BI46" s="259">
        <v>0</v>
      </c>
      <c r="BJ46" s="259">
        <v>0</v>
      </c>
      <c r="BK46" s="259">
        <v>0</v>
      </c>
      <c r="BL46" s="259">
        <v>0</v>
      </c>
      <c r="BM46" s="259">
        <v>0</v>
      </c>
      <c r="BN46" s="259">
        <v>0</v>
      </c>
      <c r="BO46" s="259">
        <v>0</v>
      </c>
      <c r="BP46" s="259">
        <v>0</v>
      </c>
      <c r="BQ46" s="259">
        <v>0</v>
      </c>
      <c r="BR46" s="259">
        <v>0</v>
      </c>
      <c r="BS46" s="259">
        <v>0</v>
      </c>
      <c r="BT46" s="259">
        <v>0</v>
      </c>
      <c r="BU46" s="259">
        <v>0</v>
      </c>
      <c r="BV46" s="259">
        <v>0</v>
      </c>
      <c r="BW46" s="259">
        <v>0</v>
      </c>
      <c r="BX46" s="259">
        <v>0</v>
      </c>
      <c r="BY46" s="259">
        <v>0</v>
      </c>
      <c r="BZ46" s="259">
        <v>0</v>
      </c>
      <c r="CA46" s="259">
        <v>0</v>
      </c>
      <c r="CB46" s="259">
        <v>0</v>
      </c>
      <c r="CC46" s="259">
        <v>0</v>
      </c>
      <c r="CD46" s="259">
        <v>0</v>
      </c>
      <c r="CE46" s="259">
        <v>0</v>
      </c>
      <c r="CF46" s="259">
        <v>0</v>
      </c>
      <c r="CG46" s="259">
        <v>0</v>
      </c>
      <c r="CH46" s="259">
        <v>0</v>
      </c>
      <c r="CI46" s="259">
        <v>0</v>
      </c>
      <c r="CJ46" s="259">
        <v>0</v>
      </c>
      <c r="CK46" s="259">
        <v>0</v>
      </c>
      <c r="CL46" s="259"/>
      <c r="CM46" s="243"/>
      <c r="CN46" s="243"/>
      <c r="CO46" s="243"/>
      <c r="CP46" s="243"/>
      <c r="CQ46" s="243"/>
      <c r="CR46" s="243"/>
      <c r="CS46" s="243"/>
      <c r="CT46" s="243"/>
      <c r="CU46" s="243"/>
      <c r="CV46" s="243"/>
      <c r="CW46" s="243"/>
      <c r="CX46" s="243"/>
      <c r="CY46" s="243"/>
    </row>
    <row r="47" s="25" customFormat="1" ht="63" hidden="1">
      <c r="A47" s="214" t="s">
        <v>153</v>
      </c>
      <c r="B47" s="215" t="s">
        <v>154</v>
      </c>
      <c r="C47" s="215" t="s">
        <v>108</v>
      </c>
      <c r="D47" s="259">
        <v>0</v>
      </c>
      <c r="E47" s="259">
        <v>0</v>
      </c>
      <c r="F47" s="259">
        <v>0</v>
      </c>
      <c r="G47" s="259">
        <v>0</v>
      </c>
      <c r="H47" s="259">
        <v>0</v>
      </c>
      <c r="I47" s="259">
        <v>0</v>
      </c>
      <c r="J47" s="259">
        <v>0</v>
      </c>
      <c r="K47" s="259">
        <v>0</v>
      </c>
      <c r="L47" s="259">
        <v>0</v>
      </c>
      <c r="M47" s="259">
        <v>0</v>
      </c>
      <c r="N47" s="259">
        <v>0</v>
      </c>
      <c r="O47" s="259">
        <v>0</v>
      </c>
      <c r="P47" s="259">
        <v>0</v>
      </c>
      <c r="Q47" s="259">
        <v>0</v>
      </c>
      <c r="R47" s="259">
        <v>0</v>
      </c>
      <c r="S47" s="259">
        <v>0</v>
      </c>
      <c r="T47" s="259">
        <v>0</v>
      </c>
      <c r="U47" s="259">
        <v>0</v>
      </c>
      <c r="V47" s="259">
        <v>0</v>
      </c>
      <c r="W47" s="259">
        <v>0</v>
      </c>
      <c r="X47" s="259">
        <v>0</v>
      </c>
      <c r="Y47" s="259">
        <v>0</v>
      </c>
      <c r="Z47" s="259">
        <v>0</v>
      </c>
      <c r="AA47" s="259">
        <v>0</v>
      </c>
      <c r="AB47" s="259">
        <v>0</v>
      </c>
      <c r="AC47" s="259">
        <v>0</v>
      </c>
      <c r="AD47" s="259">
        <v>0</v>
      </c>
      <c r="AE47" s="259">
        <v>0</v>
      </c>
      <c r="AF47" s="259">
        <v>0</v>
      </c>
      <c r="AG47" s="259">
        <v>0</v>
      </c>
      <c r="AH47" s="259">
        <v>0</v>
      </c>
      <c r="AI47" s="259">
        <v>0</v>
      </c>
      <c r="AJ47" s="259">
        <v>0</v>
      </c>
      <c r="AK47" s="259">
        <v>0</v>
      </c>
      <c r="AL47" s="259">
        <v>0</v>
      </c>
      <c r="AM47" s="259">
        <v>0</v>
      </c>
      <c r="AN47" s="259">
        <v>0</v>
      </c>
      <c r="AO47" s="259">
        <v>0</v>
      </c>
      <c r="AP47" s="259">
        <v>0</v>
      </c>
      <c r="AQ47" s="259">
        <v>0</v>
      </c>
      <c r="AR47" s="259">
        <v>0</v>
      </c>
      <c r="AS47" s="259">
        <v>0</v>
      </c>
      <c r="AT47" s="259">
        <v>0</v>
      </c>
      <c r="AU47" s="259">
        <v>0</v>
      </c>
      <c r="AV47" s="259">
        <v>0</v>
      </c>
      <c r="AW47" s="259">
        <v>0</v>
      </c>
      <c r="AX47" s="259">
        <v>0</v>
      </c>
      <c r="AY47" s="259">
        <v>0</v>
      </c>
      <c r="AZ47" s="259">
        <v>0</v>
      </c>
      <c r="BA47" s="259">
        <v>0</v>
      </c>
      <c r="BB47" s="259">
        <v>0</v>
      </c>
      <c r="BC47" s="259">
        <v>0</v>
      </c>
      <c r="BD47" s="259">
        <v>0</v>
      </c>
      <c r="BE47" s="259">
        <v>0</v>
      </c>
      <c r="BF47" s="259">
        <v>0</v>
      </c>
      <c r="BG47" s="259">
        <v>0</v>
      </c>
      <c r="BH47" s="259">
        <v>0</v>
      </c>
      <c r="BI47" s="259">
        <v>0</v>
      </c>
      <c r="BJ47" s="259">
        <v>0</v>
      </c>
      <c r="BK47" s="259">
        <v>0</v>
      </c>
      <c r="BL47" s="259">
        <v>0</v>
      </c>
      <c r="BM47" s="259">
        <v>0</v>
      </c>
      <c r="BN47" s="259">
        <v>0</v>
      </c>
      <c r="BO47" s="259">
        <v>0</v>
      </c>
      <c r="BP47" s="259">
        <v>0</v>
      </c>
      <c r="BQ47" s="259">
        <v>0</v>
      </c>
      <c r="BR47" s="259">
        <v>0</v>
      </c>
      <c r="BS47" s="259">
        <v>0</v>
      </c>
      <c r="BT47" s="259">
        <v>0</v>
      </c>
      <c r="BU47" s="259">
        <v>0</v>
      </c>
      <c r="BV47" s="259">
        <v>0</v>
      </c>
      <c r="BW47" s="259">
        <v>0</v>
      </c>
      <c r="BX47" s="259">
        <v>0</v>
      </c>
      <c r="BY47" s="259">
        <v>0</v>
      </c>
      <c r="BZ47" s="259">
        <v>0</v>
      </c>
      <c r="CA47" s="259">
        <v>0</v>
      </c>
      <c r="CB47" s="259">
        <v>0</v>
      </c>
      <c r="CC47" s="259">
        <v>0</v>
      </c>
      <c r="CD47" s="259">
        <v>0</v>
      </c>
      <c r="CE47" s="259">
        <v>0</v>
      </c>
      <c r="CF47" s="259">
        <v>0</v>
      </c>
      <c r="CG47" s="259">
        <v>0</v>
      </c>
      <c r="CH47" s="259">
        <v>0</v>
      </c>
      <c r="CI47" s="259">
        <v>0</v>
      </c>
      <c r="CJ47" s="259">
        <v>0</v>
      </c>
      <c r="CK47" s="259">
        <v>0</v>
      </c>
      <c r="CL47" s="259"/>
      <c r="CM47" s="243"/>
      <c r="CN47" s="243"/>
      <c r="CO47" s="243"/>
      <c r="CP47" s="243"/>
      <c r="CQ47" s="243"/>
      <c r="CR47" s="243"/>
      <c r="CS47" s="243"/>
      <c r="CT47" s="243"/>
      <c r="CU47" s="243"/>
      <c r="CV47" s="243"/>
      <c r="CW47" s="243"/>
      <c r="CX47" s="243"/>
      <c r="CY47" s="243"/>
    </row>
    <row r="48" s="260" customFormat="1" ht="31.5">
      <c r="A48" s="56" t="s">
        <v>155</v>
      </c>
      <c r="B48" s="57" t="s">
        <v>156</v>
      </c>
      <c r="C48" s="57" t="s">
        <v>108</v>
      </c>
      <c r="D48" s="60">
        <f>D50+D78</f>
        <v>36.091900596666669</v>
      </c>
      <c r="E48" s="60">
        <f>E50+E78</f>
        <v>49.184855413333338</v>
      </c>
      <c r="F48" s="60" t="str">
        <f>F49</f>
        <v>н/д</v>
      </c>
      <c r="G48" s="60" t="s">
        <v>109</v>
      </c>
      <c r="H48" s="60" t="s">
        <v>109</v>
      </c>
      <c r="I48" s="60" t="s">
        <v>109</v>
      </c>
      <c r="J48" s="60" t="s">
        <v>109</v>
      </c>
      <c r="K48" s="60" t="s">
        <v>109</v>
      </c>
      <c r="L48" s="60" t="s">
        <v>109</v>
      </c>
      <c r="M48" s="60" t="s">
        <v>109</v>
      </c>
      <c r="N48" s="60" t="str">
        <f t="shared" ref="N48:BS49" si="13">N49</f>
        <v>н/д</v>
      </c>
      <c r="O48" s="60" t="str">
        <f t="shared" si="13"/>
        <v>н/д</v>
      </c>
      <c r="P48" s="60" t="str">
        <f t="shared" si="13"/>
        <v>н/д</v>
      </c>
      <c r="Q48" s="60" t="str">
        <f t="shared" si="13"/>
        <v>н/д</v>
      </c>
      <c r="R48" s="60" t="str">
        <f t="shared" si="13"/>
        <v>н/д</v>
      </c>
      <c r="S48" s="60" t="str">
        <f t="shared" si="13"/>
        <v>н/д</v>
      </c>
      <c r="T48" s="60" t="str">
        <f t="shared" si="13"/>
        <v>н/д</v>
      </c>
      <c r="U48" s="60">
        <f t="shared" si="13"/>
        <v>2.3537564599999996</v>
      </c>
      <c r="V48" s="60">
        <f t="shared" si="13"/>
        <v>0.40000000000000002</v>
      </c>
      <c r="W48" s="60" t="str">
        <f t="shared" si="13"/>
        <v>н/д</v>
      </c>
      <c r="X48" s="60" t="str">
        <f t="shared" si="13"/>
        <v>н/д</v>
      </c>
      <c r="Y48" s="60" t="str">
        <f t="shared" si="13"/>
        <v>н/д</v>
      </c>
      <c r="Z48" s="60">
        <f>Z50</f>
        <v>1</v>
      </c>
      <c r="AA48" s="60" t="str">
        <f t="shared" si="13"/>
        <v>н/д</v>
      </c>
      <c r="AB48" s="60">
        <f t="shared" si="13"/>
        <v>2.3537564599999996</v>
      </c>
      <c r="AC48" s="60">
        <f t="shared" si="13"/>
        <v>0.40000000000000002</v>
      </c>
      <c r="AD48" s="60" t="str">
        <f t="shared" si="13"/>
        <v>н/д</v>
      </c>
      <c r="AE48" s="60" t="str">
        <f t="shared" si="13"/>
        <v>н/д</v>
      </c>
      <c r="AF48" s="60" t="str">
        <f t="shared" si="13"/>
        <v>н/д</v>
      </c>
      <c r="AG48" s="60">
        <f t="shared" si="13"/>
        <v>1</v>
      </c>
      <c r="AH48" s="60" t="str">
        <f t="shared" si="13"/>
        <v>н/д</v>
      </c>
      <c r="AI48" s="60">
        <f t="shared" si="13"/>
        <v>15.354475000000001</v>
      </c>
      <c r="AJ48" s="60">
        <f t="shared" si="13"/>
        <v>1.2000000000000002</v>
      </c>
      <c r="AK48" s="60" t="str">
        <f t="shared" si="13"/>
        <v>н/д</v>
      </c>
      <c r="AL48" s="60">
        <f t="shared" si="13"/>
        <v>0.5</v>
      </c>
      <c r="AM48" s="60" t="str">
        <f t="shared" si="13"/>
        <v>н/д</v>
      </c>
      <c r="AN48" s="60">
        <f t="shared" si="13"/>
        <v>7</v>
      </c>
      <c r="AO48" s="60" t="str">
        <f t="shared" si="13"/>
        <v>н/д</v>
      </c>
      <c r="AP48" s="60">
        <f t="shared" si="13"/>
        <v>16.467154149999999</v>
      </c>
      <c r="AQ48" s="60">
        <f t="shared" si="13"/>
        <v>1.2000000000000002</v>
      </c>
      <c r="AR48" s="60" t="str">
        <f t="shared" si="13"/>
        <v>н/д</v>
      </c>
      <c r="AS48" s="60">
        <f t="shared" si="13"/>
        <v>0.55300000000000005</v>
      </c>
      <c r="AT48" s="60" t="str">
        <f t="shared" si="13"/>
        <v>н/д</v>
      </c>
      <c r="AU48" s="60">
        <f t="shared" si="13"/>
        <v>7</v>
      </c>
      <c r="AV48" s="60" t="str">
        <f t="shared" si="13"/>
        <v>н/д</v>
      </c>
      <c r="AW48" s="60">
        <f>AW49+AW78</f>
        <v>11.49402922</v>
      </c>
      <c r="AX48" s="60">
        <f>AX49</f>
        <v>2.46</v>
      </c>
      <c r="AY48" s="60" t="str">
        <f>AY49</f>
        <v>н/д</v>
      </c>
      <c r="AZ48" s="60" t="str">
        <f>AZ49</f>
        <v>н/д</v>
      </c>
      <c r="BA48" s="60" t="str">
        <f>BA49</f>
        <v>н/д</v>
      </c>
      <c r="BB48" s="60">
        <f>BB49+BB78</f>
        <v>20</v>
      </c>
      <c r="BC48" s="60" t="str">
        <f t="shared" si="13"/>
        <v>н/д</v>
      </c>
      <c r="BD48" s="60">
        <f>BD49+BD78</f>
        <v>11.49402922</v>
      </c>
      <c r="BE48" s="60">
        <f>BE49</f>
        <v>2.46</v>
      </c>
      <c r="BF48" s="60">
        <f>BF49</f>
        <v>0</v>
      </c>
      <c r="BG48" s="60">
        <f>BG49</f>
        <v>0</v>
      </c>
      <c r="BH48" s="60">
        <f>BH49</f>
        <v>0</v>
      </c>
      <c r="BI48" s="60">
        <f>BI49+BI78</f>
        <v>20</v>
      </c>
      <c r="BJ48" s="60" t="str">
        <f t="shared" si="13"/>
        <v>н/д</v>
      </c>
      <c r="BK48" s="60">
        <f t="shared" si="13"/>
        <v>6.8896399166666669</v>
      </c>
      <c r="BL48" s="60" t="str">
        <f t="shared" si="13"/>
        <v>н/д</v>
      </c>
      <c r="BM48" s="60" t="str">
        <f t="shared" si="13"/>
        <v>н/д</v>
      </c>
      <c r="BN48" s="60" t="str">
        <f t="shared" si="13"/>
        <v>н/д</v>
      </c>
      <c r="BO48" s="60" t="str">
        <f t="shared" si="13"/>
        <v>н/д</v>
      </c>
      <c r="BP48" s="60">
        <f t="shared" si="13"/>
        <v>12</v>
      </c>
      <c r="BQ48" s="60" t="str">
        <f t="shared" si="13"/>
        <v>н/д</v>
      </c>
      <c r="BR48" s="60">
        <f>BR49+BR78</f>
        <v>19.982594733333336</v>
      </c>
      <c r="BS48" s="60">
        <f t="shared" si="13"/>
        <v>0.80000000000000004</v>
      </c>
      <c r="BT48" s="60">
        <f t="shared" ref="BT48:BW48" si="14">BT49</f>
        <v>0</v>
      </c>
      <c r="BU48" s="60">
        <f t="shared" si="14"/>
        <v>2</v>
      </c>
      <c r="BV48" s="60">
        <f t="shared" si="14"/>
        <v>0</v>
      </c>
      <c r="BW48" s="60">
        <f t="shared" si="14"/>
        <v>7</v>
      </c>
      <c r="BX48" s="60" t="str">
        <f t="shared" ref="BR48:CK49" si="15">BX49</f>
        <v>н/д</v>
      </c>
      <c r="BY48" s="60">
        <f>BY49+BY78</f>
        <v>36.091900596666669</v>
      </c>
      <c r="BZ48" s="60">
        <f t="shared" si="15"/>
        <v>4.0599999999999996</v>
      </c>
      <c r="CA48" s="60" t="s">
        <v>109</v>
      </c>
      <c r="CB48" s="60">
        <f t="shared" si="15"/>
        <v>0.5</v>
      </c>
      <c r="CC48" s="60" t="str">
        <f t="shared" si="15"/>
        <v>н/д</v>
      </c>
      <c r="CD48" s="60">
        <f>CD49+CD78</f>
        <v>40</v>
      </c>
      <c r="CE48" s="60" t="str">
        <f t="shared" si="15"/>
        <v>н/д</v>
      </c>
      <c r="CF48" s="60">
        <f>CF49+CF78</f>
        <v>49.184855413333338</v>
      </c>
      <c r="CG48" s="60">
        <f t="shared" si="15"/>
        <v>4.8599999999999994</v>
      </c>
      <c r="CH48" s="60" t="str">
        <f t="shared" si="15"/>
        <v>н/д</v>
      </c>
      <c r="CI48" s="60">
        <f t="shared" si="15"/>
        <v>2.5</v>
      </c>
      <c r="CJ48" s="60" t="str">
        <f t="shared" si="15"/>
        <v>н/д</v>
      </c>
      <c r="CK48" s="60">
        <f>CK49+CK78</f>
        <v>35</v>
      </c>
      <c r="CL48" s="60" t="s">
        <v>109</v>
      </c>
      <c r="CM48" s="243"/>
      <c r="CN48" s="243"/>
      <c r="CO48" s="243"/>
      <c r="CP48" s="243"/>
      <c r="CQ48" s="243"/>
      <c r="CR48" s="243"/>
      <c r="CS48" s="243"/>
      <c r="CT48" s="243"/>
      <c r="CU48" s="243"/>
      <c r="CV48" s="243"/>
      <c r="CW48" s="243"/>
      <c r="CX48" s="243"/>
      <c r="CY48" s="243"/>
      <c r="CZ48" s="25"/>
      <c r="DA48" s="25"/>
      <c r="DB48" s="25"/>
      <c r="DC48" s="25"/>
      <c r="DD48" s="25"/>
      <c r="DE48" s="25"/>
      <c r="DF48" s="25"/>
      <c r="DG48" s="25"/>
      <c r="DH48" s="25"/>
      <c r="DI48" s="25"/>
      <c r="DJ48" s="25"/>
      <c r="DK48" s="25"/>
      <c r="DL48" s="25"/>
      <c r="DM48" s="25"/>
      <c r="DN48" s="25"/>
      <c r="DO48" s="25"/>
      <c r="DP48" s="25"/>
      <c r="DQ48" s="25"/>
      <c r="DR48" s="25"/>
      <c r="DS48" s="25"/>
      <c r="DT48" s="25"/>
      <c r="DU48" s="25"/>
      <c r="DV48" s="25"/>
      <c r="DW48" s="25"/>
      <c r="DX48" s="25"/>
      <c r="DY48" s="25"/>
      <c r="DZ48" s="25"/>
      <c r="EA48" s="25"/>
    </row>
    <row r="49" s="261" customFormat="1" ht="47.25">
      <c r="A49" s="56" t="s">
        <v>157</v>
      </c>
      <c r="B49" s="57" t="s">
        <v>158</v>
      </c>
      <c r="C49" s="57" t="s">
        <v>108</v>
      </c>
      <c r="D49" s="60">
        <f>D50</f>
        <v>33.754425596666671</v>
      </c>
      <c r="E49" s="60">
        <f>E50</f>
        <v>41.678167413333341</v>
      </c>
      <c r="F49" s="60" t="s">
        <v>109</v>
      </c>
      <c r="G49" s="60" t="s">
        <v>109</v>
      </c>
      <c r="H49" s="60" t="s">
        <v>109</v>
      </c>
      <c r="I49" s="60" t="s">
        <v>109</v>
      </c>
      <c r="J49" s="60" t="s">
        <v>109</v>
      </c>
      <c r="K49" s="60" t="s">
        <v>109</v>
      </c>
      <c r="L49" s="60" t="s">
        <v>109</v>
      </c>
      <c r="M49" s="60" t="s">
        <v>109</v>
      </c>
      <c r="N49" s="60" t="s">
        <v>109</v>
      </c>
      <c r="O49" s="60" t="str">
        <f t="shared" si="13"/>
        <v>н/д</v>
      </c>
      <c r="P49" s="60" t="str">
        <f t="shared" si="13"/>
        <v>н/д</v>
      </c>
      <c r="Q49" s="60" t="str">
        <f t="shared" si="13"/>
        <v>н/д</v>
      </c>
      <c r="R49" s="60" t="str">
        <f t="shared" si="13"/>
        <v>н/д</v>
      </c>
      <c r="S49" s="60" t="str">
        <f t="shared" si="13"/>
        <v>н/д</v>
      </c>
      <c r="T49" s="60" t="str">
        <f t="shared" si="13"/>
        <v>н/д</v>
      </c>
      <c r="U49" s="60">
        <f t="shared" si="13"/>
        <v>2.3537564599999996</v>
      </c>
      <c r="V49" s="60">
        <f t="shared" si="13"/>
        <v>0.40000000000000002</v>
      </c>
      <c r="W49" s="60" t="str">
        <f t="shared" si="13"/>
        <v>н/д</v>
      </c>
      <c r="X49" s="60" t="str">
        <f t="shared" si="13"/>
        <v>н/д</v>
      </c>
      <c r="Y49" s="60" t="str">
        <f t="shared" si="13"/>
        <v>н/д</v>
      </c>
      <c r="Z49" s="60">
        <f>Z50</f>
        <v>1</v>
      </c>
      <c r="AA49" s="60" t="str">
        <f t="shared" si="13"/>
        <v>н/д</v>
      </c>
      <c r="AB49" s="60">
        <f t="shared" si="13"/>
        <v>2.3537564599999996</v>
      </c>
      <c r="AC49" s="60">
        <f t="shared" si="13"/>
        <v>0.40000000000000002</v>
      </c>
      <c r="AD49" s="60" t="str">
        <f t="shared" si="13"/>
        <v>н/д</v>
      </c>
      <c r="AE49" s="60" t="str">
        <f t="shared" si="13"/>
        <v>н/д</v>
      </c>
      <c r="AF49" s="60" t="str">
        <f t="shared" si="13"/>
        <v>н/д</v>
      </c>
      <c r="AG49" s="60">
        <f t="shared" si="13"/>
        <v>1</v>
      </c>
      <c r="AH49" s="60" t="str">
        <f t="shared" si="13"/>
        <v>н/д</v>
      </c>
      <c r="AI49" s="60">
        <f t="shared" si="13"/>
        <v>15.354475000000001</v>
      </c>
      <c r="AJ49" s="60">
        <f t="shared" si="13"/>
        <v>1.2000000000000002</v>
      </c>
      <c r="AK49" s="60" t="str">
        <f t="shared" si="13"/>
        <v>н/д</v>
      </c>
      <c r="AL49" s="60">
        <f t="shared" si="13"/>
        <v>0.5</v>
      </c>
      <c r="AM49" s="60" t="str">
        <f t="shared" si="13"/>
        <v>н/д</v>
      </c>
      <c r="AN49" s="60">
        <f t="shared" si="13"/>
        <v>7</v>
      </c>
      <c r="AO49" s="60" t="str">
        <f t="shared" si="13"/>
        <v>н/д</v>
      </c>
      <c r="AP49" s="60">
        <f t="shared" si="13"/>
        <v>16.467154149999999</v>
      </c>
      <c r="AQ49" s="60">
        <f t="shared" si="13"/>
        <v>1.2000000000000002</v>
      </c>
      <c r="AR49" s="60" t="str">
        <f t="shared" si="13"/>
        <v>н/д</v>
      </c>
      <c r="AS49" s="60">
        <f t="shared" si="13"/>
        <v>0.55300000000000005</v>
      </c>
      <c r="AT49" s="60" t="str">
        <f t="shared" si="13"/>
        <v>н/д</v>
      </c>
      <c r="AU49" s="60">
        <f t="shared" si="13"/>
        <v>7</v>
      </c>
      <c r="AV49" s="60" t="str">
        <f t="shared" si="13"/>
        <v>н/д</v>
      </c>
      <c r="AW49" s="60">
        <f t="shared" si="13"/>
        <v>9.1565542200000003</v>
      </c>
      <c r="AX49" s="60">
        <f t="shared" si="13"/>
        <v>2.46</v>
      </c>
      <c r="AY49" s="60" t="str">
        <f t="shared" si="13"/>
        <v>н/д</v>
      </c>
      <c r="AZ49" s="60" t="str">
        <f t="shared" si="13"/>
        <v>н/д</v>
      </c>
      <c r="BA49" s="60" t="str">
        <f t="shared" si="13"/>
        <v>н/д</v>
      </c>
      <c r="BB49" s="60">
        <f t="shared" si="13"/>
        <v>15</v>
      </c>
      <c r="BC49" s="60" t="str">
        <f t="shared" si="13"/>
        <v>н/д</v>
      </c>
      <c r="BD49" s="60">
        <f t="shared" si="13"/>
        <v>9.1565542200000003</v>
      </c>
      <c r="BE49" s="60">
        <f t="shared" si="13"/>
        <v>2.46</v>
      </c>
      <c r="BF49" s="60">
        <f t="shared" si="13"/>
        <v>0</v>
      </c>
      <c r="BG49" s="60">
        <f t="shared" si="13"/>
        <v>0</v>
      </c>
      <c r="BH49" s="60">
        <f t="shared" si="13"/>
        <v>0</v>
      </c>
      <c r="BI49" s="60">
        <f t="shared" si="13"/>
        <v>15</v>
      </c>
      <c r="BJ49" s="60" t="str">
        <f t="shared" si="13"/>
        <v>н/д</v>
      </c>
      <c r="BK49" s="60">
        <f t="shared" si="13"/>
        <v>6.8896399166666669</v>
      </c>
      <c r="BL49" s="60" t="str">
        <f t="shared" si="13"/>
        <v>н/д</v>
      </c>
      <c r="BM49" s="60" t="str">
        <f t="shared" si="13"/>
        <v>н/д</v>
      </c>
      <c r="BN49" s="60" t="str">
        <f t="shared" si="13"/>
        <v>н/д</v>
      </c>
      <c r="BO49" s="60" t="str">
        <f t="shared" si="13"/>
        <v>н/д</v>
      </c>
      <c r="BP49" s="60">
        <f t="shared" si="13"/>
        <v>12</v>
      </c>
      <c r="BQ49" s="60" t="str">
        <f t="shared" si="13"/>
        <v>н/д</v>
      </c>
      <c r="BR49" s="60">
        <f t="shared" si="15"/>
        <v>14.813381733333335</v>
      </c>
      <c r="BS49" s="60">
        <f t="shared" si="15"/>
        <v>0.80000000000000004</v>
      </c>
      <c r="BT49" s="60">
        <f t="shared" si="15"/>
        <v>0</v>
      </c>
      <c r="BU49" s="60">
        <f t="shared" si="15"/>
        <v>2</v>
      </c>
      <c r="BV49" s="60">
        <f t="shared" si="15"/>
        <v>0</v>
      </c>
      <c r="BW49" s="60">
        <f t="shared" si="15"/>
        <v>7</v>
      </c>
      <c r="BX49" s="60" t="str">
        <f t="shared" si="15"/>
        <v>н/д</v>
      </c>
      <c r="BY49" s="60">
        <f t="shared" si="15"/>
        <v>33.754425596666671</v>
      </c>
      <c r="BZ49" s="60">
        <f t="shared" si="15"/>
        <v>4.0599999999999996</v>
      </c>
      <c r="CA49" s="60" t="s">
        <v>109</v>
      </c>
      <c r="CB49" s="60">
        <f t="shared" si="15"/>
        <v>0.5</v>
      </c>
      <c r="CC49" s="60" t="s">
        <v>109</v>
      </c>
      <c r="CD49" s="60">
        <f t="shared" si="15"/>
        <v>35</v>
      </c>
      <c r="CE49" s="60" t="str">
        <f t="shared" si="15"/>
        <v>н/д</v>
      </c>
      <c r="CF49" s="60">
        <f t="shared" si="15"/>
        <v>41.678167413333341</v>
      </c>
      <c r="CG49" s="60">
        <f t="shared" si="15"/>
        <v>4.8599999999999994</v>
      </c>
      <c r="CH49" s="60" t="str">
        <f t="shared" si="15"/>
        <v>н/д</v>
      </c>
      <c r="CI49" s="60">
        <f t="shared" si="15"/>
        <v>2.5</v>
      </c>
      <c r="CJ49" s="60" t="str">
        <f t="shared" si="15"/>
        <v>н/д</v>
      </c>
      <c r="CK49" s="60">
        <f t="shared" si="15"/>
        <v>30</v>
      </c>
      <c r="CL49" s="60" t="s">
        <v>109</v>
      </c>
      <c r="CM49" s="243"/>
      <c r="CN49" s="243"/>
      <c r="CO49" s="243"/>
      <c r="CP49" s="243"/>
      <c r="CQ49" s="243"/>
      <c r="CR49" s="243"/>
      <c r="CS49" s="243"/>
      <c r="CT49" s="243"/>
      <c r="CU49" s="243"/>
      <c r="CV49" s="243"/>
      <c r="CW49" s="243"/>
      <c r="CX49" s="243"/>
      <c r="CY49" s="243"/>
      <c r="CZ49" s="25"/>
      <c r="DA49" s="25"/>
      <c r="DB49" s="25"/>
      <c r="DC49" s="25"/>
      <c r="DD49" s="25"/>
      <c r="DE49" s="25"/>
      <c r="DF49" s="25"/>
      <c r="DG49" s="25"/>
      <c r="DH49" s="25"/>
      <c r="DI49" s="25"/>
      <c r="DJ49" s="25"/>
      <c r="DK49" s="25"/>
      <c r="DL49" s="25"/>
      <c r="DM49" s="25"/>
      <c r="DN49" s="25"/>
      <c r="DO49" s="25"/>
      <c r="DP49" s="25"/>
      <c r="DQ49" s="25"/>
      <c r="DR49" s="25"/>
      <c r="DS49" s="25"/>
      <c r="DT49" s="25"/>
      <c r="DU49" s="25"/>
      <c r="DV49" s="25"/>
      <c r="DW49" s="25"/>
      <c r="DX49" s="25"/>
      <c r="DY49" s="25"/>
      <c r="DZ49" s="25"/>
      <c r="EA49" s="25"/>
    </row>
    <row r="50" s="261" customFormat="1" ht="31.5">
      <c r="A50" s="56" t="s">
        <v>159</v>
      </c>
      <c r="B50" s="57" t="s">
        <v>160</v>
      </c>
      <c r="C50" s="57" t="s">
        <v>108</v>
      </c>
      <c r="D50" s="60">
        <f>SUM(D51:D73)</f>
        <v>33.754425596666671</v>
      </c>
      <c r="E50" s="60">
        <f>SUM(E51:E73)</f>
        <v>41.678167413333341</v>
      </c>
      <c r="F50" s="60" t="s">
        <v>109</v>
      </c>
      <c r="G50" s="60" t="s">
        <v>109</v>
      </c>
      <c r="H50" s="60" t="s">
        <v>109</v>
      </c>
      <c r="I50" s="60" t="s">
        <v>109</v>
      </c>
      <c r="J50" s="60" t="s">
        <v>109</v>
      </c>
      <c r="K50" s="60" t="s">
        <v>109</v>
      </c>
      <c r="L50" s="60" t="s">
        <v>109</v>
      </c>
      <c r="M50" s="60" t="s">
        <v>109</v>
      </c>
      <c r="N50" s="60" t="s">
        <v>109</v>
      </c>
      <c r="O50" s="60" t="s">
        <v>109</v>
      </c>
      <c r="P50" s="60" t="s">
        <v>109</v>
      </c>
      <c r="Q50" s="60" t="s">
        <v>109</v>
      </c>
      <c r="R50" s="60" t="s">
        <v>109</v>
      </c>
      <c r="S50" s="60" t="s">
        <v>109</v>
      </c>
      <c r="T50" s="60" t="s">
        <v>109</v>
      </c>
      <c r="U50" s="60">
        <f>SUM(U51:U67)</f>
        <v>2.3537564599999996</v>
      </c>
      <c r="V50" s="60">
        <f>SUM(V51:V67)</f>
        <v>0.40000000000000002</v>
      </c>
      <c r="W50" s="60" t="s">
        <v>109</v>
      </c>
      <c r="X50" s="60" t="s">
        <v>109</v>
      </c>
      <c r="Y50" s="60" t="s">
        <v>109</v>
      </c>
      <c r="Z50" s="60">
        <f>SUM(Z51:Z67)</f>
        <v>1</v>
      </c>
      <c r="AA50" s="60" t="s">
        <v>109</v>
      </c>
      <c r="AB50" s="60">
        <f>SUM(AB51:AB67)</f>
        <v>2.3537564599999996</v>
      </c>
      <c r="AC50" s="60">
        <f>SUM(AC51:AC67)</f>
        <v>0.40000000000000002</v>
      </c>
      <c r="AD50" s="60" t="s">
        <v>109</v>
      </c>
      <c r="AE50" s="60" t="s">
        <v>109</v>
      </c>
      <c r="AF50" s="60" t="s">
        <v>109</v>
      </c>
      <c r="AG50" s="60">
        <f>SUM(AG51:AG67)</f>
        <v>1</v>
      </c>
      <c r="AH50" s="60" t="s">
        <v>109</v>
      </c>
      <c r="AI50" s="60">
        <f>SUM(AI51:AI67)</f>
        <v>15.354475000000001</v>
      </c>
      <c r="AJ50" s="60">
        <f>SUM(AJ51:AJ67)</f>
        <v>1.2000000000000002</v>
      </c>
      <c r="AK50" s="60" t="s">
        <v>109</v>
      </c>
      <c r="AL50" s="60">
        <f>SUM(AL51:AL67)</f>
        <v>0.5</v>
      </c>
      <c r="AM50" s="60" t="s">
        <v>109</v>
      </c>
      <c r="AN50" s="60">
        <f>SUM(AN51:AN67)</f>
        <v>7</v>
      </c>
      <c r="AO50" s="60" t="s">
        <v>109</v>
      </c>
      <c r="AP50" s="60">
        <f>SUM(AP51:AP67)</f>
        <v>16.467154149999999</v>
      </c>
      <c r="AQ50" s="60">
        <f>SUM(AQ51:AQ67)</f>
        <v>1.2000000000000002</v>
      </c>
      <c r="AR50" s="60" t="s">
        <v>109</v>
      </c>
      <c r="AS50" s="60">
        <f>SUM(AS51:AS67)</f>
        <v>0.55300000000000005</v>
      </c>
      <c r="AT50" s="60" t="s">
        <v>109</v>
      </c>
      <c r="AU50" s="60">
        <f>SUM(AU51:AU67)</f>
        <v>7</v>
      </c>
      <c r="AV50" s="60" t="s">
        <v>109</v>
      </c>
      <c r="AW50" s="60">
        <f t="shared" ref="AW50:BB50" si="16">SUM(AW51:AW67)</f>
        <v>9.1565542200000003</v>
      </c>
      <c r="AX50" s="60">
        <f t="shared" si="16"/>
        <v>2.46</v>
      </c>
      <c r="AY50" s="60" t="s">
        <v>109</v>
      </c>
      <c r="AZ50" s="60" t="s">
        <v>109</v>
      </c>
      <c r="BA50" s="60" t="s">
        <v>109</v>
      </c>
      <c r="BB50" s="60">
        <f t="shared" si="16"/>
        <v>15</v>
      </c>
      <c r="BC50" s="60" t="s">
        <v>109</v>
      </c>
      <c r="BD50" s="60">
        <f t="shared" ref="BD50:BI50" si="17">SUM(BD51:BD67)</f>
        <v>9.1565542200000003</v>
      </c>
      <c r="BE50" s="60">
        <f t="shared" si="17"/>
        <v>2.46</v>
      </c>
      <c r="BF50" s="60">
        <f t="shared" si="17"/>
        <v>0</v>
      </c>
      <c r="BG50" s="60">
        <f t="shared" si="17"/>
        <v>0</v>
      </c>
      <c r="BH50" s="60">
        <f t="shared" si="17"/>
        <v>0</v>
      </c>
      <c r="BI50" s="60">
        <f t="shared" si="17"/>
        <v>15</v>
      </c>
      <c r="BJ50" s="60" t="s">
        <v>109</v>
      </c>
      <c r="BK50" s="60">
        <f>SUM(BK51:BK67)</f>
        <v>6.8896399166666669</v>
      </c>
      <c r="BL50" s="60" t="s">
        <v>109</v>
      </c>
      <c r="BM50" s="60" t="s">
        <v>109</v>
      </c>
      <c r="BN50" s="60" t="s">
        <v>109</v>
      </c>
      <c r="BO50" s="60" t="s">
        <v>109</v>
      </c>
      <c r="BP50" s="60">
        <f>SUM(BP51:BP67)</f>
        <v>12</v>
      </c>
      <c r="BQ50" s="60" t="s">
        <v>109</v>
      </c>
      <c r="BR50" s="60">
        <f t="shared" ref="BR50:BW50" si="18">SUM(BR51:BR73)</f>
        <v>14.813381733333335</v>
      </c>
      <c r="BS50" s="60">
        <f t="shared" si="18"/>
        <v>0.80000000000000004</v>
      </c>
      <c r="BT50" s="60">
        <f t="shared" si="18"/>
        <v>0</v>
      </c>
      <c r="BU50" s="60">
        <f t="shared" si="18"/>
        <v>2</v>
      </c>
      <c r="BV50" s="60">
        <f t="shared" si="18"/>
        <v>0</v>
      </c>
      <c r="BW50" s="60">
        <f t="shared" si="18"/>
        <v>7</v>
      </c>
      <c r="BX50" s="60" t="s">
        <v>109</v>
      </c>
      <c r="BY50" s="60">
        <f>SUM(BY51:BY73)</f>
        <v>33.754425596666671</v>
      </c>
      <c r="BZ50" s="60">
        <f>SUM(BZ51:BZ67)</f>
        <v>4.0599999999999996</v>
      </c>
      <c r="CA50" s="60" t="s">
        <v>109</v>
      </c>
      <c r="CB50" s="60">
        <f>SUM(CB51:CB67)</f>
        <v>0.5</v>
      </c>
      <c r="CC50" s="60" t="s">
        <v>109</v>
      </c>
      <c r="CD50" s="60">
        <f>SUM(CD51:CD73)</f>
        <v>35</v>
      </c>
      <c r="CE50" s="60" t="s">
        <v>109</v>
      </c>
      <c r="CF50" s="60">
        <f>SUM(CF51:CF73)</f>
        <v>41.678167413333341</v>
      </c>
      <c r="CG50" s="60">
        <f>SUM(CG51:CG73)</f>
        <v>4.8599999999999994</v>
      </c>
      <c r="CH50" s="60" t="s">
        <v>109</v>
      </c>
      <c r="CI50" s="60">
        <f>SUM(CI51:CI73)</f>
        <v>2.5</v>
      </c>
      <c r="CJ50" s="60" t="s">
        <v>109</v>
      </c>
      <c r="CK50" s="60">
        <f>SUM(CK51:CK73)</f>
        <v>30</v>
      </c>
      <c r="CL50" s="60" t="s">
        <v>109</v>
      </c>
      <c r="CM50" s="243"/>
      <c r="CN50" s="243"/>
      <c r="CO50" s="243"/>
      <c r="CP50" s="243"/>
      <c r="CQ50" s="243"/>
      <c r="CR50" s="243"/>
      <c r="CS50" s="243"/>
      <c r="CT50" s="243"/>
      <c r="CU50" s="243"/>
      <c r="CV50" s="243"/>
      <c r="CW50" s="243"/>
      <c r="CX50" s="243"/>
      <c r="CY50" s="243"/>
      <c r="CZ50" s="25"/>
      <c r="DA50" s="25"/>
      <c r="DB50" s="25"/>
      <c r="DC50" s="25"/>
      <c r="DD50" s="25"/>
      <c r="DE50" s="25"/>
      <c r="DF50" s="25"/>
      <c r="DG50" s="25"/>
      <c r="DH50" s="25"/>
      <c r="DI50" s="25"/>
      <c r="DJ50" s="25"/>
      <c r="DK50" s="25"/>
      <c r="DL50" s="25"/>
      <c r="DM50" s="25"/>
      <c r="DN50" s="25"/>
      <c r="DO50" s="25"/>
      <c r="DP50" s="25"/>
      <c r="DQ50" s="25"/>
      <c r="DR50" s="25"/>
      <c r="DS50" s="25"/>
      <c r="DT50" s="25"/>
      <c r="DU50" s="25"/>
      <c r="DV50" s="25"/>
      <c r="DW50" s="25"/>
      <c r="DX50" s="25"/>
      <c r="DY50" s="25"/>
      <c r="DZ50" s="25"/>
      <c r="EA50" s="25"/>
    </row>
    <row r="51" ht="78.75">
      <c r="A51" s="225" t="s">
        <v>161</v>
      </c>
      <c r="B51" s="80" t="s">
        <v>162</v>
      </c>
      <c r="C51" s="80" t="s">
        <v>163</v>
      </c>
      <c r="D51" s="262">
        <v>3.4448199583333334</v>
      </c>
      <c r="E51" s="262" t="s">
        <v>109</v>
      </c>
      <c r="F51" s="262" t="s">
        <v>109</v>
      </c>
      <c r="G51" s="262" t="s">
        <v>109</v>
      </c>
      <c r="H51" s="262" t="s">
        <v>109</v>
      </c>
      <c r="I51" s="262" t="s">
        <v>109</v>
      </c>
      <c r="J51" s="262" t="s">
        <v>109</v>
      </c>
      <c r="K51" s="262" t="s">
        <v>109</v>
      </c>
      <c r="L51" s="262" t="s">
        <v>109</v>
      </c>
      <c r="M51" s="262" t="s">
        <v>109</v>
      </c>
      <c r="N51" s="262" t="s">
        <v>109</v>
      </c>
      <c r="O51" s="262" t="s">
        <v>109</v>
      </c>
      <c r="P51" s="262" t="s">
        <v>109</v>
      </c>
      <c r="Q51" s="262" t="s">
        <v>109</v>
      </c>
      <c r="R51" s="262" t="s">
        <v>109</v>
      </c>
      <c r="S51" s="262" t="s">
        <v>109</v>
      </c>
      <c r="T51" s="262" t="s">
        <v>109</v>
      </c>
      <c r="U51" s="262" t="s">
        <v>109</v>
      </c>
      <c r="V51" s="262" t="s">
        <v>109</v>
      </c>
      <c r="W51" s="262" t="s">
        <v>109</v>
      </c>
      <c r="X51" s="262" t="s">
        <v>109</v>
      </c>
      <c r="Y51" s="262" t="s">
        <v>109</v>
      </c>
      <c r="Z51" s="262" t="s">
        <v>109</v>
      </c>
      <c r="AA51" s="262" t="s">
        <v>109</v>
      </c>
      <c r="AB51" s="262" t="s">
        <v>109</v>
      </c>
      <c r="AC51" s="262" t="s">
        <v>109</v>
      </c>
      <c r="AD51" s="262" t="s">
        <v>109</v>
      </c>
      <c r="AE51" s="262" t="s">
        <v>109</v>
      </c>
      <c r="AF51" s="262" t="s">
        <v>109</v>
      </c>
      <c r="AG51" s="262" t="s">
        <v>109</v>
      </c>
      <c r="AH51" s="262" t="s">
        <v>109</v>
      </c>
      <c r="AI51" s="262" t="s">
        <v>109</v>
      </c>
      <c r="AJ51" s="262" t="s">
        <v>109</v>
      </c>
      <c r="AK51" s="262" t="s">
        <v>109</v>
      </c>
      <c r="AL51" s="262" t="s">
        <v>109</v>
      </c>
      <c r="AM51" s="262" t="s">
        <v>109</v>
      </c>
      <c r="AN51" s="262" t="s">
        <v>109</v>
      </c>
      <c r="AO51" s="262" t="s">
        <v>109</v>
      </c>
      <c r="AP51" s="262" t="s">
        <v>109</v>
      </c>
      <c r="AQ51" s="262" t="s">
        <v>109</v>
      </c>
      <c r="AR51" s="262" t="s">
        <v>109</v>
      </c>
      <c r="AS51" s="262" t="s">
        <v>109</v>
      </c>
      <c r="AT51" s="262" t="s">
        <v>109</v>
      </c>
      <c r="AU51" s="262" t="s">
        <v>109</v>
      </c>
      <c r="AV51" s="262" t="s">
        <v>109</v>
      </c>
      <c r="AW51" s="262" t="s">
        <v>109</v>
      </c>
      <c r="AX51" s="262" t="s">
        <v>109</v>
      </c>
      <c r="AY51" s="262" t="s">
        <v>109</v>
      </c>
      <c r="AZ51" s="262" t="s">
        <v>109</v>
      </c>
      <c r="BA51" s="262" t="s">
        <v>109</v>
      </c>
      <c r="BB51" s="262" t="s">
        <v>109</v>
      </c>
      <c r="BC51" s="262" t="s">
        <v>109</v>
      </c>
      <c r="BD51" s="262" t="s">
        <v>109</v>
      </c>
      <c r="BE51" s="262" t="s">
        <v>109</v>
      </c>
      <c r="BF51" s="262" t="s">
        <v>109</v>
      </c>
      <c r="BG51" s="262" t="s">
        <v>109</v>
      </c>
      <c r="BH51" s="262" t="s">
        <v>109</v>
      </c>
      <c r="BI51" s="262" t="s">
        <v>109</v>
      </c>
      <c r="BJ51" s="262" t="s">
        <v>109</v>
      </c>
      <c r="BK51" s="262">
        <v>3.4448199583333334</v>
      </c>
      <c r="BL51" s="262" t="s">
        <v>109</v>
      </c>
      <c r="BM51" s="262" t="s">
        <v>109</v>
      </c>
      <c r="BN51" s="262" t="s">
        <v>109</v>
      </c>
      <c r="BO51" s="262" t="s">
        <v>109</v>
      </c>
      <c r="BP51" s="262">
        <v>6</v>
      </c>
      <c r="BQ51" s="262" t="s">
        <v>109</v>
      </c>
      <c r="BR51" s="262" t="s">
        <v>109</v>
      </c>
      <c r="BS51" s="262" t="s">
        <v>109</v>
      </c>
      <c r="BT51" s="262" t="s">
        <v>109</v>
      </c>
      <c r="BU51" s="262" t="s">
        <v>109</v>
      </c>
      <c r="BV51" s="262" t="s">
        <v>109</v>
      </c>
      <c r="BW51" s="262" t="s">
        <v>109</v>
      </c>
      <c r="BX51" s="262" t="s">
        <v>109</v>
      </c>
      <c r="BY51" s="262">
        <v>3.4448199583333334</v>
      </c>
      <c r="BZ51" s="262" t="s">
        <v>109</v>
      </c>
      <c r="CA51" s="262" t="s">
        <v>109</v>
      </c>
      <c r="CB51" s="262" t="s">
        <v>109</v>
      </c>
      <c r="CC51" s="262" t="s">
        <v>109</v>
      </c>
      <c r="CD51" s="262">
        <v>6</v>
      </c>
      <c r="CE51" s="262" t="s">
        <v>109</v>
      </c>
      <c r="CF51" s="262" t="s">
        <v>109</v>
      </c>
      <c r="CG51" s="262" t="s">
        <v>109</v>
      </c>
      <c r="CH51" s="262" t="s">
        <v>109</v>
      </c>
      <c r="CI51" s="262" t="s">
        <v>109</v>
      </c>
      <c r="CJ51" s="262" t="s">
        <v>109</v>
      </c>
      <c r="CK51" s="262" t="s">
        <v>109</v>
      </c>
      <c r="CL51" s="262" t="s">
        <v>109</v>
      </c>
      <c r="CM51" s="237"/>
      <c r="CN51" s="237"/>
      <c r="CO51" s="237"/>
      <c r="CP51" s="237"/>
      <c r="CQ51" s="237"/>
      <c r="CR51" s="237"/>
      <c r="CS51" s="237"/>
      <c r="CT51" s="237"/>
      <c r="CU51" s="237"/>
      <c r="CV51" s="237"/>
      <c r="CW51" s="237"/>
      <c r="CX51" s="237"/>
      <c r="CY51" s="237"/>
    </row>
    <row r="52" ht="78.75">
      <c r="A52" s="225" t="s">
        <v>161</v>
      </c>
      <c r="B52" s="80" t="s">
        <v>164</v>
      </c>
      <c r="C52" s="80" t="s">
        <v>165</v>
      </c>
      <c r="D52" s="262">
        <v>3.4448199583333334</v>
      </c>
      <c r="E52" s="262" t="s">
        <v>109</v>
      </c>
      <c r="F52" s="262" t="s">
        <v>109</v>
      </c>
      <c r="G52" s="262" t="s">
        <v>109</v>
      </c>
      <c r="H52" s="262" t="s">
        <v>109</v>
      </c>
      <c r="I52" s="262" t="s">
        <v>109</v>
      </c>
      <c r="J52" s="262" t="s">
        <v>109</v>
      </c>
      <c r="K52" s="262" t="s">
        <v>109</v>
      </c>
      <c r="L52" s="262" t="s">
        <v>109</v>
      </c>
      <c r="M52" s="262" t="s">
        <v>109</v>
      </c>
      <c r="N52" s="262" t="s">
        <v>109</v>
      </c>
      <c r="O52" s="262" t="s">
        <v>109</v>
      </c>
      <c r="P52" s="262" t="s">
        <v>109</v>
      </c>
      <c r="Q52" s="262" t="s">
        <v>109</v>
      </c>
      <c r="R52" s="262" t="s">
        <v>109</v>
      </c>
      <c r="S52" s="262" t="s">
        <v>109</v>
      </c>
      <c r="T52" s="262" t="s">
        <v>109</v>
      </c>
      <c r="U52" s="262" t="s">
        <v>109</v>
      </c>
      <c r="V52" s="262" t="s">
        <v>109</v>
      </c>
      <c r="W52" s="262" t="s">
        <v>109</v>
      </c>
      <c r="X52" s="262" t="s">
        <v>109</v>
      </c>
      <c r="Y52" s="262" t="s">
        <v>109</v>
      </c>
      <c r="Z52" s="262" t="s">
        <v>109</v>
      </c>
      <c r="AA52" s="262" t="s">
        <v>109</v>
      </c>
      <c r="AB52" s="262" t="s">
        <v>109</v>
      </c>
      <c r="AC52" s="262" t="s">
        <v>109</v>
      </c>
      <c r="AD52" s="262" t="s">
        <v>109</v>
      </c>
      <c r="AE52" s="262" t="s">
        <v>109</v>
      </c>
      <c r="AF52" s="262" t="s">
        <v>109</v>
      </c>
      <c r="AG52" s="262" t="s">
        <v>109</v>
      </c>
      <c r="AH52" s="262" t="s">
        <v>109</v>
      </c>
      <c r="AI52" s="262" t="s">
        <v>109</v>
      </c>
      <c r="AJ52" s="262" t="s">
        <v>109</v>
      </c>
      <c r="AK52" s="262" t="s">
        <v>109</v>
      </c>
      <c r="AL52" s="262" t="s">
        <v>109</v>
      </c>
      <c r="AM52" s="262" t="s">
        <v>109</v>
      </c>
      <c r="AN52" s="262" t="s">
        <v>109</v>
      </c>
      <c r="AO52" s="262" t="s">
        <v>109</v>
      </c>
      <c r="AP52" s="262" t="s">
        <v>109</v>
      </c>
      <c r="AQ52" s="262" t="s">
        <v>109</v>
      </c>
      <c r="AR52" s="262" t="s">
        <v>109</v>
      </c>
      <c r="AS52" s="262" t="s">
        <v>109</v>
      </c>
      <c r="AT52" s="262" t="s">
        <v>109</v>
      </c>
      <c r="AU52" s="262" t="s">
        <v>109</v>
      </c>
      <c r="AV52" s="262" t="s">
        <v>109</v>
      </c>
      <c r="AW52" s="262" t="s">
        <v>109</v>
      </c>
      <c r="AX52" s="262" t="s">
        <v>109</v>
      </c>
      <c r="AY52" s="262" t="s">
        <v>109</v>
      </c>
      <c r="AZ52" s="262" t="s">
        <v>109</v>
      </c>
      <c r="BA52" s="262" t="s">
        <v>109</v>
      </c>
      <c r="BB52" s="262" t="s">
        <v>109</v>
      </c>
      <c r="BC52" s="262" t="s">
        <v>109</v>
      </c>
      <c r="BD52" s="262" t="s">
        <v>109</v>
      </c>
      <c r="BE52" s="262" t="s">
        <v>109</v>
      </c>
      <c r="BF52" s="262" t="s">
        <v>109</v>
      </c>
      <c r="BG52" s="262" t="s">
        <v>109</v>
      </c>
      <c r="BH52" s="262" t="s">
        <v>109</v>
      </c>
      <c r="BI52" s="262" t="s">
        <v>109</v>
      </c>
      <c r="BJ52" s="262" t="s">
        <v>109</v>
      </c>
      <c r="BK52" s="262">
        <v>3.4448199583333334</v>
      </c>
      <c r="BL52" s="262" t="s">
        <v>109</v>
      </c>
      <c r="BM52" s="262" t="s">
        <v>109</v>
      </c>
      <c r="BN52" s="262" t="s">
        <v>109</v>
      </c>
      <c r="BO52" s="262" t="s">
        <v>109</v>
      </c>
      <c r="BP52" s="262">
        <v>6</v>
      </c>
      <c r="BQ52" s="262" t="s">
        <v>109</v>
      </c>
      <c r="BR52" s="262" t="s">
        <v>109</v>
      </c>
      <c r="BS52" s="262" t="s">
        <v>109</v>
      </c>
      <c r="BT52" s="262" t="s">
        <v>109</v>
      </c>
      <c r="BU52" s="262" t="s">
        <v>109</v>
      </c>
      <c r="BV52" s="262" t="s">
        <v>109</v>
      </c>
      <c r="BW52" s="262" t="s">
        <v>109</v>
      </c>
      <c r="BX52" s="262" t="s">
        <v>109</v>
      </c>
      <c r="BY52" s="262">
        <v>3.4448199583333334</v>
      </c>
      <c r="BZ52" s="262" t="s">
        <v>109</v>
      </c>
      <c r="CA52" s="262" t="s">
        <v>109</v>
      </c>
      <c r="CB52" s="262" t="s">
        <v>109</v>
      </c>
      <c r="CC52" s="262" t="s">
        <v>109</v>
      </c>
      <c r="CD52" s="262">
        <v>6</v>
      </c>
      <c r="CE52" s="262" t="s">
        <v>109</v>
      </c>
      <c r="CF52" s="262" t="s">
        <v>109</v>
      </c>
      <c r="CG52" s="262" t="s">
        <v>109</v>
      </c>
      <c r="CH52" s="262" t="s">
        <v>109</v>
      </c>
      <c r="CI52" s="262" t="s">
        <v>109</v>
      </c>
      <c r="CJ52" s="262" t="s">
        <v>109</v>
      </c>
      <c r="CK52" s="262" t="s">
        <v>109</v>
      </c>
      <c r="CL52" s="262" t="s">
        <v>109</v>
      </c>
      <c r="CM52" s="237"/>
      <c r="CN52" s="237"/>
      <c r="CO52" s="237"/>
      <c r="CP52" s="237"/>
      <c r="CQ52" s="237"/>
      <c r="CR52" s="237"/>
      <c r="CS52" s="237"/>
      <c r="CT52" s="237"/>
      <c r="CU52" s="237"/>
      <c r="CV52" s="237"/>
      <c r="CW52" s="237"/>
      <c r="CX52" s="237"/>
      <c r="CY52" s="237"/>
    </row>
    <row r="53" s="1" customFormat="1" ht="47.25">
      <c r="A53" s="105" t="s">
        <v>161</v>
      </c>
      <c r="B53" s="65" t="s">
        <v>166</v>
      </c>
      <c r="C53" s="65" t="s">
        <v>167</v>
      </c>
      <c r="D53" s="68">
        <v>0.28999999999999998</v>
      </c>
      <c r="E53" s="68">
        <v>0.28999999999999998</v>
      </c>
      <c r="F53" s="68" t="s">
        <v>109</v>
      </c>
      <c r="G53" s="68" t="s">
        <v>109</v>
      </c>
      <c r="H53" s="68" t="s">
        <v>109</v>
      </c>
      <c r="I53" s="68" t="s">
        <v>109</v>
      </c>
      <c r="J53" s="68" t="s">
        <v>109</v>
      </c>
      <c r="K53" s="68" t="s">
        <v>109</v>
      </c>
      <c r="L53" s="68" t="s">
        <v>109</v>
      </c>
      <c r="M53" s="68" t="s">
        <v>109</v>
      </c>
      <c r="N53" s="68" t="s">
        <v>109</v>
      </c>
      <c r="O53" s="68" t="s">
        <v>109</v>
      </c>
      <c r="P53" s="68" t="s">
        <v>109</v>
      </c>
      <c r="Q53" s="68" t="s">
        <v>109</v>
      </c>
      <c r="R53" s="68" t="s">
        <v>109</v>
      </c>
      <c r="S53" s="68" t="s">
        <v>109</v>
      </c>
      <c r="T53" s="68" t="s">
        <v>109</v>
      </c>
      <c r="U53" s="68">
        <v>0.28999999999999998</v>
      </c>
      <c r="V53" s="68" t="s">
        <v>109</v>
      </c>
      <c r="W53" s="68" t="s">
        <v>109</v>
      </c>
      <c r="X53" s="68" t="s">
        <v>109</v>
      </c>
      <c r="Y53" s="68" t="s">
        <v>109</v>
      </c>
      <c r="Z53" s="68" t="s">
        <v>109</v>
      </c>
      <c r="AA53" s="68" t="s">
        <v>109</v>
      </c>
      <c r="AB53" s="68">
        <v>0.28999999999999998</v>
      </c>
      <c r="AC53" s="68" t="s">
        <v>109</v>
      </c>
      <c r="AD53" s="68" t="s">
        <v>109</v>
      </c>
      <c r="AE53" s="68" t="s">
        <v>109</v>
      </c>
      <c r="AF53" s="68" t="s">
        <v>109</v>
      </c>
      <c r="AG53" s="68" t="s">
        <v>109</v>
      </c>
      <c r="AH53" s="68" t="s">
        <v>109</v>
      </c>
      <c r="AI53" s="68" t="s">
        <v>109</v>
      </c>
      <c r="AJ53" s="68" t="s">
        <v>109</v>
      </c>
      <c r="AK53" s="68" t="s">
        <v>109</v>
      </c>
      <c r="AL53" s="68" t="s">
        <v>109</v>
      </c>
      <c r="AM53" s="68" t="s">
        <v>109</v>
      </c>
      <c r="AN53" s="68" t="s">
        <v>109</v>
      </c>
      <c r="AO53" s="68" t="s">
        <v>109</v>
      </c>
      <c r="AP53" s="68" t="s">
        <v>109</v>
      </c>
      <c r="AQ53" s="68" t="s">
        <v>109</v>
      </c>
      <c r="AR53" s="68" t="s">
        <v>109</v>
      </c>
      <c r="AS53" s="68" t="s">
        <v>109</v>
      </c>
      <c r="AT53" s="68" t="s">
        <v>109</v>
      </c>
      <c r="AU53" s="68" t="s">
        <v>109</v>
      </c>
      <c r="AV53" s="68" t="s">
        <v>109</v>
      </c>
      <c r="AW53" s="68" t="s">
        <v>109</v>
      </c>
      <c r="AX53" s="68" t="s">
        <v>109</v>
      </c>
      <c r="AY53" s="68" t="s">
        <v>109</v>
      </c>
      <c r="AZ53" s="68" t="s">
        <v>109</v>
      </c>
      <c r="BA53" s="68" t="s">
        <v>109</v>
      </c>
      <c r="BB53" s="68" t="s">
        <v>109</v>
      </c>
      <c r="BC53" s="68" t="s">
        <v>109</v>
      </c>
      <c r="BD53" s="68" t="s">
        <v>109</v>
      </c>
      <c r="BE53" s="68" t="s">
        <v>109</v>
      </c>
      <c r="BF53" s="68" t="s">
        <v>109</v>
      </c>
      <c r="BG53" s="68" t="s">
        <v>109</v>
      </c>
      <c r="BH53" s="68" t="s">
        <v>109</v>
      </c>
      <c r="BI53" s="68" t="s">
        <v>109</v>
      </c>
      <c r="BJ53" s="68" t="s">
        <v>109</v>
      </c>
      <c r="BK53" s="68" t="s">
        <v>109</v>
      </c>
      <c r="BL53" s="68" t="s">
        <v>109</v>
      </c>
      <c r="BM53" s="68" t="s">
        <v>109</v>
      </c>
      <c r="BN53" s="68" t="s">
        <v>109</v>
      </c>
      <c r="BO53" s="68" t="s">
        <v>109</v>
      </c>
      <c r="BP53" s="68" t="s">
        <v>109</v>
      </c>
      <c r="BQ53" s="68" t="s">
        <v>109</v>
      </c>
      <c r="BR53" s="68" t="s">
        <v>109</v>
      </c>
      <c r="BS53" s="68" t="s">
        <v>109</v>
      </c>
      <c r="BT53" s="68" t="s">
        <v>109</v>
      </c>
      <c r="BU53" s="68" t="s">
        <v>109</v>
      </c>
      <c r="BV53" s="68" t="s">
        <v>109</v>
      </c>
      <c r="BW53" s="68" t="s">
        <v>109</v>
      </c>
      <c r="BX53" s="68" t="s">
        <v>109</v>
      </c>
      <c r="BY53" s="68">
        <v>0.28999999999999998</v>
      </c>
      <c r="BZ53" s="68" t="s">
        <v>109</v>
      </c>
      <c r="CA53" s="68" t="s">
        <v>109</v>
      </c>
      <c r="CB53" s="68" t="s">
        <v>109</v>
      </c>
      <c r="CC53" s="68" t="s">
        <v>109</v>
      </c>
      <c r="CD53" s="68" t="s">
        <v>109</v>
      </c>
      <c r="CE53" s="68" t="s">
        <v>109</v>
      </c>
      <c r="CF53" s="68">
        <v>0.28999999999999998</v>
      </c>
      <c r="CG53" s="68" t="s">
        <v>109</v>
      </c>
      <c r="CH53" s="68" t="s">
        <v>109</v>
      </c>
      <c r="CI53" s="68" t="s">
        <v>109</v>
      </c>
      <c r="CJ53" s="68" t="s">
        <v>109</v>
      </c>
      <c r="CK53" s="68" t="s">
        <v>109</v>
      </c>
      <c r="CL53" s="68" t="s">
        <v>109</v>
      </c>
    </row>
    <row r="54" s="1" customFormat="1" ht="47.25">
      <c r="A54" s="105" t="s">
        <v>161</v>
      </c>
      <c r="B54" s="65" t="s">
        <v>169</v>
      </c>
      <c r="C54" s="65" t="s">
        <v>170</v>
      </c>
      <c r="D54" s="68">
        <v>0.14199999999999999</v>
      </c>
      <c r="E54" s="68">
        <v>0.14199999999999999</v>
      </c>
      <c r="F54" s="68" t="s">
        <v>109</v>
      </c>
      <c r="G54" s="68" t="s">
        <v>109</v>
      </c>
      <c r="H54" s="68" t="s">
        <v>109</v>
      </c>
      <c r="I54" s="68" t="s">
        <v>109</v>
      </c>
      <c r="J54" s="68" t="s">
        <v>109</v>
      </c>
      <c r="K54" s="68" t="s">
        <v>109</v>
      </c>
      <c r="L54" s="68" t="s">
        <v>109</v>
      </c>
      <c r="M54" s="68" t="s">
        <v>109</v>
      </c>
      <c r="N54" s="68" t="s">
        <v>109</v>
      </c>
      <c r="O54" s="68" t="s">
        <v>109</v>
      </c>
      <c r="P54" s="68" t="s">
        <v>109</v>
      </c>
      <c r="Q54" s="68" t="s">
        <v>109</v>
      </c>
      <c r="R54" s="68" t="s">
        <v>109</v>
      </c>
      <c r="S54" s="68" t="s">
        <v>109</v>
      </c>
      <c r="T54" s="68" t="s">
        <v>109</v>
      </c>
      <c r="U54" s="68">
        <v>0.14199999999999999</v>
      </c>
      <c r="V54" s="68" t="s">
        <v>109</v>
      </c>
      <c r="W54" s="68" t="s">
        <v>109</v>
      </c>
      <c r="X54" s="68" t="s">
        <v>109</v>
      </c>
      <c r="Y54" s="68" t="s">
        <v>109</v>
      </c>
      <c r="Z54" s="68" t="s">
        <v>109</v>
      </c>
      <c r="AA54" s="68" t="s">
        <v>109</v>
      </c>
      <c r="AB54" s="68">
        <v>0.14199999999999999</v>
      </c>
      <c r="AC54" s="68" t="s">
        <v>109</v>
      </c>
      <c r="AD54" s="68" t="s">
        <v>109</v>
      </c>
      <c r="AE54" s="68" t="s">
        <v>109</v>
      </c>
      <c r="AF54" s="68" t="s">
        <v>109</v>
      </c>
      <c r="AG54" s="68" t="s">
        <v>109</v>
      </c>
      <c r="AH54" s="68" t="s">
        <v>109</v>
      </c>
      <c r="AI54" s="68" t="s">
        <v>109</v>
      </c>
      <c r="AJ54" s="68" t="s">
        <v>109</v>
      </c>
      <c r="AK54" s="68" t="s">
        <v>109</v>
      </c>
      <c r="AL54" s="68" t="s">
        <v>109</v>
      </c>
      <c r="AM54" s="68" t="s">
        <v>109</v>
      </c>
      <c r="AN54" s="68" t="s">
        <v>109</v>
      </c>
      <c r="AO54" s="68" t="s">
        <v>109</v>
      </c>
      <c r="AP54" s="68" t="s">
        <v>109</v>
      </c>
      <c r="AQ54" s="68" t="s">
        <v>109</v>
      </c>
      <c r="AR54" s="68" t="s">
        <v>109</v>
      </c>
      <c r="AS54" s="68" t="s">
        <v>109</v>
      </c>
      <c r="AT54" s="68" t="s">
        <v>109</v>
      </c>
      <c r="AU54" s="68" t="s">
        <v>109</v>
      </c>
      <c r="AV54" s="68" t="s">
        <v>109</v>
      </c>
      <c r="AW54" s="68" t="s">
        <v>109</v>
      </c>
      <c r="AX54" s="68" t="s">
        <v>109</v>
      </c>
      <c r="AY54" s="68" t="s">
        <v>109</v>
      </c>
      <c r="AZ54" s="68" t="s">
        <v>109</v>
      </c>
      <c r="BA54" s="68" t="s">
        <v>109</v>
      </c>
      <c r="BB54" s="68" t="s">
        <v>109</v>
      </c>
      <c r="BC54" s="68" t="s">
        <v>109</v>
      </c>
      <c r="BD54" s="68" t="s">
        <v>109</v>
      </c>
      <c r="BE54" s="68" t="s">
        <v>109</v>
      </c>
      <c r="BF54" s="68" t="s">
        <v>109</v>
      </c>
      <c r="BG54" s="68" t="s">
        <v>109</v>
      </c>
      <c r="BH54" s="68" t="s">
        <v>109</v>
      </c>
      <c r="BI54" s="68" t="s">
        <v>109</v>
      </c>
      <c r="BJ54" s="68" t="s">
        <v>109</v>
      </c>
      <c r="BK54" s="68" t="s">
        <v>109</v>
      </c>
      <c r="BL54" s="68" t="s">
        <v>109</v>
      </c>
      <c r="BM54" s="68" t="s">
        <v>109</v>
      </c>
      <c r="BN54" s="68" t="s">
        <v>109</v>
      </c>
      <c r="BO54" s="68" t="s">
        <v>109</v>
      </c>
      <c r="BP54" s="68" t="s">
        <v>109</v>
      </c>
      <c r="BQ54" s="68" t="s">
        <v>109</v>
      </c>
      <c r="BR54" s="68" t="s">
        <v>109</v>
      </c>
      <c r="BS54" s="68" t="s">
        <v>109</v>
      </c>
      <c r="BT54" s="68" t="s">
        <v>109</v>
      </c>
      <c r="BU54" s="68" t="s">
        <v>109</v>
      </c>
      <c r="BV54" s="68" t="s">
        <v>109</v>
      </c>
      <c r="BW54" s="68" t="s">
        <v>109</v>
      </c>
      <c r="BX54" s="68" t="s">
        <v>109</v>
      </c>
      <c r="BY54" s="68">
        <v>0.14199999999999999</v>
      </c>
      <c r="BZ54" s="68" t="s">
        <v>109</v>
      </c>
      <c r="CA54" s="68" t="s">
        <v>109</v>
      </c>
      <c r="CB54" s="68" t="s">
        <v>109</v>
      </c>
      <c r="CC54" s="68" t="s">
        <v>109</v>
      </c>
      <c r="CD54" s="68" t="s">
        <v>109</v>
      </c>
      <c r="CE54" s="68" t="s">
        <v>109</v>
      </c>
      <c r="CF54" s="68">
        <v>0.14199999999999999</v>
      </c>
      <c r="CG54" s="68" t="s">
        <v>109</v>
      </c>
      <c r="CH54" s="68" t="s">
        <v>109</v>
      </c>
      <c r="CI54" s="68" t="s">
        <v>109</v>
      </c>
      <c r="CJ54" s="68" t="s">
        <v>109</v>
      </c>
      <c r="CK54" s="68" t="s">
        <v>109</v>
      </c>
      <c r="CL54" s="68" t="s">
        <v>109</v>
      </c>
    </row>
    <row r="55" s="1" customFormat="1" ht="31.5">
      <c r="A55" s="105" t="s">
        <v>161</v>
      </c>
      <c r="B55" s="65" t="s">
        <v>171</v>
      </c>
      <c r="C55" s="65" t="s">
        <v>172</v>
      </c>
      <c r="D55" s="68">
        <v>1.01</v>
      </c>
      <c r="E55" s="68">
        <v>1.01</v>
      </c>
      <c r="F55" s="68" t="s">
        <v>109</v>
      </c>
      <c r="G55" s="68" t="s">
        <v>109</v>
      </c>
      <c r="H55" s="68" t="s">
        <v>109</v>
      </c>
      <c r="I55" s="68" t="s">
        <v>109</v>
      </c>
      <c r="J55" s="68" t="s">
        <v>109</v>
      </c>
      <c r="K55" s="68" t="s">
        <v>109</v>
      </c>
      <c r="L55" s="68" t="s">
        <v>109</v>
      </c>
      <c r="M55" s="68" t="s">
        <v>109</v>
      </c>
      <c r="N55" s="68" t="s">
        <v>109</v>
      </c>
      <c r="O55" s="68" t="s">
        <v>109</v>
      </c>
      <c r="P55" s="68" t="s">
        <v>109</v>
      </c>
      <c r="Q55" s="68" t="s">
        <v>109</v>
      </c>
      <c r="R55" s="68" t="s">
        <v>109</v>
      </c>
      <c r="S55" s="68" t="s">
        <v>109</v>
      </c>
      <c r="T55" s="68" t="s">
        <v>109</v>
      </c>
      <c r="U55" s="68">
        <v>1.01</v>
      </c>
      <c r="V55" s="68">
        <v>0.40000000000000002</v>
      </c>
      <c r="W55" s="68" t="s">
        <v>109</v>
      </c>
      <c r="X55" s="68" t="s">
        <v>109</v>
      </c>
      <c r="Y55" s="68" t="s">
        <v>109</v>
      </c>
      <c r="Z55" s="68">
        <v>1</v>
      </c>
      <c r="AA55" s="68" t="s">
        <v>109</v>
      </c>
      <c r="AB55" s="68">
        <v>1.01</v>
      </c>
      <c r="AC55" s="68">
        <v>0.40000000000000002</v>
      </c>
      <c r="AD55" s="68" t="s">
        <v>109</v>
      </c>
      <c r="AE55" s="68" t="s">
        <v>109</v>
      </c>
      <c r="AF55" s="68" t="s">
        <v>109</v>
      </c>
      <c r="AG55" s="68">
        <v>1</v>
      </c>
      <c r="AH55" s="68" t="s">
        <v>109</v>
      </c>
      <c r="AI55" s="68" t="s">
        <v>109</v>
      </c>
      <c r="AJ55" s="68" t="s">
        <v>109</v>
      </c>
      <c r="AK55" s="68" t="s">
        <v>109</v>
      </c>
      <c r="AL55" s="68" t="s">
        <v>109</v>
      </c>
      <c r="AM55" s="68" t="s">
        <v>109</v>
      </c>
      <c r="AN55" s="68" t="s">
        <v>109</v>
      </c>
      <c r="AO55" s="68" t="s">
        <v>109</v>
      </c>
      <c r="AP55" s="68" t="s">
        <v>109</v>
      </c>
      <c r="AQ55" s="68" t="s">
        <v>109</v>
      </c>
      <c r="AR55" s="68" t="s">
        <v>109</v>
      </c>
      <c r="AS55" s="68" t="s">
        <v>109</v>
      </c>
      <c r="AT55" s="68" t="s">
        <v>109</v>
      </c>
      <c r="AU55" s="68" t="s">
        <v>109</v>
      </c>
      <c r="AV55" s="68" t="s">
        <v>109</v>
      </c>
      <c r="AW55" s="68" t="s">
        <v>109</v>
      </c>
      <c r="AX55" s="68" t="s">
        <v>109</v>
      </c>
      <c r="AY55" s="68" t="s">
        <v>109</v>
      </c>
      <c r="AZ55" s="68" t="s">
        <v>109</v>
      </c>
      <c r="BA55" s="68" t="s">
        <v>109</v>
      </c>
      <c r="BB55" s="68" t="s">
        <v>109</v>
      </c>
      <c r="BC55" s="68" t="s">
        <v>109</v>
      </c>
      <c r="BD55" s="68" t="s">
        <v>109</v>
      </c>
      <c r="BE55" s="68" t="s">
        <v>109</v>
      </c>
      <c r="BF55" s="68" t="s">
        <v>109</v>
      </c>
      <c r="BG55" s="68" t="s">
        <v>109</v>
      </c>
      <c r="BH55" s="68" t="s">
        <v>109</v>
      </c>
      <c r="BI55" s="68" t="s">
        <v>109</v>
      </c>
      <c r="BJ55" s="68" t="s">
        <v>109</v>
      </c>
      <c r="BK55" s="68" t="s">
        <v>109</v>
      </c>
      <c r="BL55" s="68" t="s">
        <v>109</v>
      </c>
      <c r="BM55" s="68" t="s">
        <v>109</v>
      </c>
      <c r="BN55" s="68" t="s">
        <v>109</v>
      </c>
      <c r="BO55" s="68" t="s">
        <v>109</v>
      </c>
      <c r="BP55" s="68" t="s">
        <v>109</v>
      </c>
      <c r="BQ55" s="68" t="s">
        <v>109</v>
      </c>
      <c r="BR55" s="68" t="s">
        <v>109</v>
      </c>
      <c r="BS55" s="68" t="s">
        <v>109</v>
      </c>
      <c r="BT55" s="68" t="s">
        <v>109</v>
      </c>
      <c r="BU55" s="68" t="s">
        <v>109</v>
      </c>
      <c r="BV55" s="68" t="s">
        <v>109</v>
      </c>
      <c r="BW55" s="68" t="s">
        <v>109</v>
      </c>
      <c r="BX55" s="68" t="s">
        <v>109</v>
      </c>
      <c r="BY55" s="68">
        <v>1.01</v>
      </c>
      <c r="BZ55" s="68">
        <v>0.40000000000000002</v>
      </c>
      <c r="CA55" s="68" t="s">
        <v>109</v>
      </c>
      <c r="CB55" s="68" t="s">
        <v>109</v>
      </c>
      <c r="CC55" s="68" t="s">
        <v>109</v>
      </c>
      <c r="CD55" s="68">
        <v>1</v>
      </c>
      <c r="CE55" s="68" t="s">
        <v>109</v>
      </c>
      <c r="CF55" s="68">
        <v>1.01</v>
      </c>
      <c r="CG55" s="68">
        <v>0.40000000000000002</v>
      </c>
      <c r="CH55" s="68" t="s">
        <v>109</v>
      </c>
      <c r="CI55" s="68" t="s">
        <v>109</v>
      </c>
      <c r="CJ55" s="68" t="s">
        <v>109</v>
      </c>
      <c r="CK55" s="68">
        <v>1</v>
      </c>
      <c r="CL55" s="68" t="s">
        <v>109</v>
      </c>
    </row>
    <row r="56" s="1" customFormat="1" ht="78.75">
      <c r="A56" s="105" t="s">
        <v>161</v>
      </c>
      <c r="B56" s="65" t="s">
        <v>173</v>
      </c>
      <c r="C56" s="65" t="s">
        <v>174</v>
      </c>
      <c r="D56" s="68">
        <v>0.025000000000000001</v>
      </c>
      <c r="E56" s="68">
        <v>0.025000000000000001</v>
      </c>
      <c r="F56" s="68" t="s">
        <v>109</v>
      </c>
      <c r="G56" s="68" t="s">
        <v>109</v>
      </c>
      <c r="H56" s="68" t="s">
        <v>109</v>
      </c>
      <c r="I56" s="68" t="s">
        <v>109</v>
      </c>
      <c r="J56" s="68" t="s">
        <v>109</v>
      </c>
      <c r="K56" s="68" t="s">
        <v>109</v>
      </c>
      <c r="L56" s="68" t="s">
        <v>109</v>
      </c>
      <c r="M56" s="68" t="s">
        <v>109</v>
      </c>
      <c r="N56" s="68" t="s">
        <v>109</v>
      </c>
      <c r="O56" s="68" t="s">
        <v>109</v>
      </c>
      <c r="P56" s="68" t="s">
        <v>109</v>
      </c>
      <c r="Q56" s="68" t="s">
        <v>109</v>
      </c>
      <c r="R56" s="68" t="s">
        <v>109</v>
      </c>
      <c r="S56" s="68" t="s">
        <v>109</v>
      </c>
      <c r="T56" s="68" t="s">
        <v>109</v>
      </c>
      <c r="U56" s="68">
        <v>0.025000000000000001</v>
      </c>
      <c r="V56" s="68" t="s">
        <v>109</v>
      </c>
      <c r="W56" s="68" t="s">
        <v>109</v>
      </c>
      <c r="X56" s="68" t="s">
        <v>109</v>
      </c>
      <c r="Y56" s="68" t="s">
        <v>109</v>
      </c>
      <c r="Z56" s="68" t="s">
        <v>109</v>
      </c>
      <c r="AA56" s="68" t="s">
        <v>109</v>
      </c>
      <c r="AB56" s="68">
        <v>0.025000000000000001</v>
      </c>
      <c r="AC56" s="68" t="s">
        <v>109</v>
      </c>
      <c r="AD56" s="68" t="s">
        <v>109</v>
      </c>
      <c r="AE56" s="68" t="s">
        <v>109</v>
      </c>
      <c r="AF56" s="68" t="s">
        <v>109</v>
      </c>
      <c r="AG56" s="68" t="s">
        <v>109</v>
      </c>
      <c r="AH56" s="68" t="s">
        <v>109</v>
      </c>
      <c r="AI56" s="68" t="s">
        <v>109</v>
      </c>
      <c r="AJ56" s="68" t="s">
        <v>109</v>
      </c>
      <c r="AK56" s="68" t="s">
        <v>109</v>
      </c>
      <c r="AL56" s="68" t="s">
        <v>109</v>
      </c>
      <c r="AM56" s="68" t="s">
        <v>109</v>
      </c>
      <c r="AN56" s="68" t="s">
        <v>109</v>
      </c>
      <c r="AO56" s="68" t="s">
        <v>109</v>
      </c>
      <c r="AP56" s="68" t="s">
        <v>109</v>
      </c>
      <c r="AQ56" s="68" t="s">
        <v>109</v>
      </c>
      <c r="AR56" s="68" t="s">
        <v>109</v>
      </c>
      <c r="AS56" s="68" t="s">
        <v>109</v>
      </c>
      <c r="AT56" s="68" t="s">
        <v>109</v>
      </c>
      <c r="AU56" s="68" t="s">
        <v>109</v>
      </c>
      <c r="AV56" s="68" t="s">
        <v>109</v>
      </c>
      <c r="AW56" s="68" t="s">
        <v>109</v>
      </c>
      <c r="AX56" s="68" t="s">
        <v>109</v>
      </c>
      <c r="AY56" s="68" t="s">
        <v>109</v>
      </c>
      <c r="AZ56" s="68" t="s">
        <v>109</v>
      </c>
      <c r="BA56" s="68" t="s">
        <v>109</v>
      </c>
      <c r="BB56" s="68" t="s">
        <v>109</v>
      </c>
      <c r="BC56" s="68" t="s">
        <v>109</v>
      </c>
      <c r="BD56" s="68" t="s">
        <v>109</v>
      </c>
      <c r="BE56" s="68" t="s">
        <v>109</v>
      </c>
      <c r="BF56" s="68" t="s">
        <v>109</v>
      </c>
      <c r="BG56" s="68" t="s">
        <v>109</v>
      </c>
      <c r="BH56" s="68" t="s">
        <v>109</v>
      </c>
      <c r="BI56" s="68" t="s">
        <v>109</v>
      </c>
      <c r="BJ56" s="68" t="s">
        <v>109</v>
      </c>
      <c r="BK56" s="68" t="s">
        <v>109</v>
      </c>
      <c r="BL56" s="68" t="s">
        <v>109</v>
      </c>
      <c r="BM56" s="68" t="s">
        <v>109</v>
      </c>
      <c r="BN56" s="68" t="s">
        <v>109</v>
      </c>
      <c r="BO56" s="68" t="s">
        <v>109</v>
      </c>
      <c r="BP56" s="68" t="s">
        <v>109</v>
      </c>
      <c r="BQ56" s="68" t="s">
        <v>109</v>
      </c>
      <c r="BR56" s="68" t="s">
        <v>109</v>
      </c>
      <c r="BS56" s="68" t="s">
        <v>109</v>
      </c>
      <c r="BT56" s="68" t="s">
        <v>109</v>
      </c>
      <c r="BU56" s="68" t="s">
        <v>109</v>
      </c>
      <c r="BV56" s="68" t="s">
        <v>109</v>
      </c>
      <c r="BW56" s="68" t="s">
        <v>109</v>
      </c>
      <c r="BX56" s="68" t="s">
        <v>109</v>
      </c>
      <c r="BY56" s="68">
        <v>0.025000000000000001</v>
      </c>
      <c r="BZ56" s="68" t="s">
        <v>109</v>
      </c>
      <c r="CA56" s="68" t="s">
        <v>109</v>
      </c>
      <c r="CB56" s="68" t="s">
        <v>109</v>
      </c>
      <c r="CC56" s="68" t="s">
        <v>109</v>
      </c>
      <c r="CD56" s="68" t="s">
        <v>109</v>
      </c>
      <c r="CE56" s="68" t="s">
        <v>109</v>
      </c>
      <c r="CF56" s="68">
        <v>0.025000000000000001</v>
      </c>
      <c r="CG56" s="68" t="s">
        <v>109</v>
      </c>
      <c r="CH56" s="68" t="s">
        <v>109</v>
      </c>
      <c r="CI56" s="68" t="s">
        <v>109</v>
      </c>
      <c r="CJ56" s="68" t="s">
        <v>109</v>
      </c>
      <c r="CK56" s="68" t="s">
        <v>109</v>
      </c>
      <c r="CL56" s="68" t="s">
        <v>109</v>
      </c>
    </row>
    <row r="57" s="1" customFormat="1" ht="78.75">
      <c r="A57" s="105" t="s">
        <v>161</v>
      </c>
      <c r="B57" s="65" t="s">
        <v>175</v>
      </c>
      <c r="C57" s="65" t="s">
        <v>176</v>
      </c>
      <c r="D57" s="68">
        <v>0.153</v>
      </c>
      <c r="E57" s="68">
        <v>0.153</v>
      </c>
      <c r="F57" s="68" t="s">
        <v>109</v>
      </c>
      <c r="G57" s="68" t="s">
        <v>109</v>
      </c>
      <c r="H57" s="68" t="s">
        <v>109</v>
      </c>
      <c r="I57" s="68" t="s">
        <v>109</v>
      </c>
      <c r="J57" s="68" t="s">
        <v>109</v>
      </c>
      <c r="K57" s="68" t="s">
        <v>109</v>
      </c>
      <c r="L57" s="68" t="s">
        <v>109</v>
      </c>
      <c r="M57" s="68" t="s">
        <v>109</v>
      </c>
      <c r="N57" s="68" t="s">
        <v>109</v>
      </c>
      <c r="O57" s="68" t="s">
        <v>109</v>
      </c>
      <c r="P57" s="68" t="s">
        <v>109</v>
      </c>
      <c r="Q57" s="68" t="s">
        <v>109</v>
      </c>
      <c r="R57" s="68" t="s">
        <v>109</v>
      </c>
      <c r="S57" s="68" t="s">
        <v>109</v>
      </c>
      <c r="T57" s="68" t="s">
        <v>109</v>
      </c>
      <c r="U57" s="68">
        <v>0.153</v>
      </c>
      <c r="V57" s="68" t="s">
        <v>109</v>
      </c>
      <c r="W57" s="68" t="s">
        <v>109</v>
      </c>
      <c r="X57" s="68" t="s">
        <v>109</v>
      </c>
      <c r="Y57" s="68" t="s">
        <v>109</v>
      </c>
      <c r="Z57" s="68" t="s">
        <v>109</v>
      </c>
      <c r="AA57" s="68" t="s">
        <v>109</v>
      </c>
      <c r="AB57" s="68">
        <v>0.153</v>
      </c>
      <c r="AC57" s="68" t="s">
        <v>109</v>
      </c>
      <c r="AD57" s="68" t="s">
        <v>109</v>
      </c>
      <c r="AE57" s="68" t="s">
        <v>109</v>
      </c>
      <c r="AF57" s="68" t="s">
        <v>109</v>
      </c>
      <c r="AG57" s="68" t="s">
        <v>109</v>
      </c>
      <c r="AH57" s="68" t="s">
        <v>109</v>
      </c>
      <c r="AI57" s="68" t="s">
        <v>109</v>
      </c>
      <c r="AJ57" s="68" t="s">
        <v>109</v>
      </c>
      <c r="AK57" s="68" t="s">
        <v>109</v>
      </c>
      <c r="AL57" s="68" t="s">
        <v>109</v>
      </c>
      <c r="AM57" s="68" t="s">
        <v>109</v>
      </c>
      <c r="AN57" s="68" t="s">
        <v>109</v>
      </c>
      <c r="AO57" s="68" t="s">
        <v>109</v>
      </c>
      <c r="AP57" s="68" t="s">
        <v>109</v>
      </c>
      <c r="AQ57" s="68" t="s">
        <v>109</v>
      </c>
      <c r="AR57" s="68" t="s">
        <v>109</v>
      </c>
      <c r="AS57" s="68" t="s">
        <v>109</v>
      </c>
      <c r="AT57" s="68" t="s">
        <v>109</v>
      </c>
      <c r="AU57" s="68" t="s">
        <v>109</v>
      </c>
      <c r="AV57" s="68" t="s">
        <v>109</v>
      </c>
      <c r="AW57" s="68" t="s">
        <v>109</v>
      </c>
      <c r="AX57" s="68" t="s">
        <v>109</v>
      </c>
      <c r="AY57" s="68" t="s">
        <v>109</v>
      </c>
      <c r="AZ57" s="68" t="s">
        <v>109</v>
      </c>
      <c r="BA57" s="68" t="s">
        <v>109</v>
      </c>
      <c r="BB57" s="68" t="s">
        <v>109</v>
      </c>
      <c r="BC57" s="68" t="s">
        <v>109</v>
      </c>
      <c r="BD57" s="68" t="s">
        <v>109</v>
      </c>
      <c r="BE57" s="68" t="s">
        <v>109</v>
      </c>
      <c r="BF57" s="68" t="s">
        <v>109</v>
      </c>
      <c r="BG57" s="68" t="s">
        <v>109</v>
      </c>
      <c r="BH57" s="68" t="s">
        <v>109</v>
      </c>
      <c r="BI57" s="68" t="s">
        <v>109</v>
      </c>
      <c r="BJ57" s="68" t="s">
        <v>109</v>
      </c>
      <c r="BK57" s="68" t="s">
        <v>109</v>
      </c>
      <c r="BL57" s="68" t="s">
        <v>109</v>
      </c>
      <c r="BM57" s="68" t="s">
        <v>109</v>
      </c>
      <c r="BN57" s="68" t="s">
        <v>109</v>
      </c>
      <c r="BO57" s="68" t="s">
        <v>109</v>
      </c>
      <c r="BP57" s="68" t="s">
        <v>109</v>
      </c>
      <c r="BQ57" s="68" t="s">
        <v>109</v>
      </c>
      <c r="BR57" s="68" t="s">
        <v>109</v>
      </c>
      <c r="BS57" s="68" t="s">
        <v>109</v>
      </c>
      <c r="BT57" s="68" t="s">
        <v>109</v>
      </c>
      <c r="BU57" s="68" t="s">
        <v>109</v>
      </c>
      <c r="BV57" s="68" t="s">
        <v>109</v>
      </c>
      <c r="BW57" s="68" t="s">
        <v>109</v>
      </c>
      <c r="BX57" s="68" t="s">
        <v>109</v>
      </c>
      <c r="BY57" s="68">
        <v>0.153</v>
      </c>
      <c r="BZ57" s="68" t="s">
        <v>109</v>
      </c>
      <c r="CA57" s="68" t="s">
        <v>109</v>
      </c>
      <c r="CB57" s="68" t="s">
        <v>109</v>
      </c>
      <c r="CC57" s="68" t="s">
        <v>109</v>
      </c>
      <c r="CD57" s="68" t="s">
        <v>109</v>
      </c>
      <c r="CE57" s="68" t="s">
        <v>109</v>
      </c>
      <c r="CF57" s="68">
        <v>0.153</v>
      </c>
      <c r="CG57" s="68" t="s">
        <v>109</v>
      </c>
      <c r="CH57" s="68" t="s">
        <v>109</v>
      </c>
      <c r="CI57" s="68" t="s">
        <v>109</v>
      </c>
      <c r="CJ57" s="68" t="s">
        <v>109</v>
      </c>
      <c r="CK57" s="68" t="s">
        <v>109</v>
      </c>
      <c r="CL57" s="68" t="s">
        <v>109</v>
      </c>
    </row>
    <row r="58" s="1" customFormat="1" ht="47.25">
      <c r="A58" s="105" t="s">
        <v>161</v>
      </c>
      <c r="B58" s="65" t="s">
        <v>177</v>
      </c>
      <c r="C58" s="65" t="s">
        <v>178</v>
      </c>
      <c r="D58" s="68">
        <v>0.159</v>
      </c>
      <c r="E58" s="68">
        <v>0.159</v>
      </c>
      <c r="F58" s="68" t="s">
        <v>109</v>
      </c>
      <c r="G58" s="68" t="s">
        <v>109</v>
      </c>
      <c r="H58" s="68" t="s">
        <v>109</v>
      </c>
      <c r="I58" s="68" t="s">
        <v>109</v>
      </c>
      <c r="J58" s="68" t="s">
        <v>109</v>
      </c>
      <c r="K58" s="68" t="s">
        <v>109</v>
      </c>
      <c r="L58" s="68" t="s">
        <v>109</v>
      </c>
      <c r="M58" s="68" t="s">
        <v>109</v>
      </c>
      <c r="N58" s="68" t="s">
        <v>109</v>
      </c>
      <c r="O58" s="68" t="s">
        <v>109</v>
      </c>
      <c r="P58" s="68" t="s">
        <v>109</v>
      </c>
      <c r="Q58" s="68" t="s">
        <v>109</v>
      </c>
      <c r="R58" s="68" t="s">
        <v>109</v>
      </c>
      <c r="S58" s="68" t="s">
        <v>109</v>
      </c>
      <c r="T58" s="68" t="s">
        <v>109</v>
      </c>
      <c r="U58" s="68">
        <v>0.159</v>
      </c>
      <c r="V58" s="68" t="s">
        <v>109</v>
      </c>
      <c r="W58" s="68" t="s">
        <v>109</v>
      </c>
      <c r="X58" s="68" t="s">
        <v>109</v>
      </c>
      <c r="Y58" s="68" t="s">
        <v>109</v>
      </c>
      <c r="Z58" s="68" t="s">
        <v>109</v>
      </c>
      <c r="AA58" s="68" t="s">
        <v>109</v>
      </c>
      <c r="AB58" s="68">
        <v>0.159</v>
      </c>
      <c r="AC58" s="68" t="s">
        <v>109</v>
      </c>
      <c r="AD58" s="68" t="s">
        <v>109</v>
      </c>
      <c r="AE58" s="68" t="s">
        <v>109</v>
      </c>
      <c r="AF58" s="68" t="s">
        <v>109</v>
      </c>
      <c r="AG58" s="68" t="s">
        <v>109</v>
      </c>
      <c r="AH58" s="68" t="s">
        <v>109</v>
      </c>
      <c r="AI58" s="68" t="s">
        <v>109</v>
      </c>
      <c r="AJ58" s="68" t="s">
        <v>109</v>
      </c>
      <c r="AK58" s="68" t="s">
        <v>109</v>
      </c>
      <c r="AL58" s="68" t="s">
        <v>109</v>
      </c>
      <c r="AM58" s="68" t="s">
        <v>109</v>
      </c>
      <c r="AN58" s="68" t="s">
        <v>109</v>
      </c>
      <c r="AO58" s="68" t="s">
        <v>109</v>
      </c>
      <c r="AP58" s="68" t="s">
        <v>109</v>
      </c>
      <c r="AQ58" s="68" t="s">
        <v>109</v>
      </c>
      <c r="AR58" s="68" t="s">
        <v>109</v>
      </c>
      <c r="AS58" s="68" t="s">
        <v>109</v>
      </c>
      <c r="AT58" s="68" t="s">
        <v>109</v>
      </c>
      <c r="AU58" s="68" t="s">
        <v>109</v>
      </c>
      <c r="AV58" s="68" t="s">
        <v>109</v>
      </c>
      <c r="AW58" s="68" t="s">
        <v>109</v>
      </c>
      <c r="AX58" s="68" t="s">
        <v>109</v>
      </c>
      <c r="AY58" s="68" t="s">
        <v>109</v>
      </c>
      <c r="AZ58" s="68" t="s">
        <v>109</v>
      </c>
      <c r="BA58" s="68" t="s">
        <v>109</v>
      </c>
      <c r="BB58" s="68" t="s">
        <v>109</v>
      </c>
      <c r="BC58" s="68" t="s">
        <v>109</v>
      </c>
      <c r="BD58" s="68" t="s">
        <v>109</v>
      </c>
      <c r="BE58" s="68" t="s">
        <v>109</v>
      </c>
      <c r="BF58" s="68" t="s">
        <v>109</v>
      </c>
      <c r="BG58" s="68" t="s">
        <v>109</v>
      </c>
      <c r="BH58" s="68" t="s">
        <v>109</v>
      </c>
      <c r="BI58" s="68" t="s">
        <v>109</v>
      </c>
      <c r="BJ58" s="68" t="s">
        <v>109</v>
      </c>
      <c r="BK58" s="68" t="s">
        <v>109</v>
      </c>
      <c r="BL58" s="68" t="s">
        <v>109</v>
      </c>
      <c r="BM58" s="68" t="s">
        <v>109</v>
      </c>
      <c r="BN58" s="68" t="s">
        <v>109</v>
      </c>
      <c r="BO58" s="68" t="s">
        <v>109</v>
      </c>
      <c r="BP58" s="68" t="s">
        <v>109</v>
      </c>
      <c r="BQ58" s="68" t="s">
        <v>109</v>
      </c>
      <c r="BR58" s="68" t="s">
        <v>109</v>
      </c>
      <c r="BS58" s="68" t="s">
        <v>109</v>
      </c>
      <c r="BT58" s="68" t="s">
        <v>109</v>
      </c>
      <c r="BU58" s="68" t="s">
        <v>109</v>
      </c>
      <c r="BV58" s="68" t="s">
        <v>109</v>
      </c>
      <c r="BW58" s="68" t="s">
        <v>109</v>
      </c>
      <c r="BX58" s="68" t="s">
        <v>109</v>
      </c>
      <c r="BY58" s="68">
        <v>0.159</v>
      </c>
      <c r="BZ58" s="68" t="s">
        <v>109</v>
      </c>
      <c r="CA58" s="68" t="s">
        <v>109</v>
      </c>
      <c r="CB58" s="68" t="s">
        <v>109</v>
      </c>
      <c r="CC58" s="68" t="s">
        <v>109</v>
      </c>
      <c r="CD58" s="68" t="s">
        <v>109</v>
      </c>
      <c r="CE58" s="68" t="s">
        <v>109</v>
      </c>
      <c r="CF58" s="68">
        <v>0.159</v>
      </c>
      <c r="CG58" s="68" t="s">
        <v>109</v>
      </c>
      <c r="CH58" s="68" t="s">
        <v>109</v>
      </c>
      <c r="CI58" s="68" t="s">
        <v>109</v>
      </c>
      <c r="CJ58" s="68" t="s">
        <v>109</v>
      </c>
      <c r="CK58" s="68" t="s">
        <v>109</v>
      </c>
      <c r="CL58" s="68" t="s">
        <v>109</v>
      </c>
    </row>
    <row r="59" s="1" customFormat="1" ht="31.5">
      <c r="A59" s="105" t="s">
        <v>161</v>
      </c>
      <c r="B59" s="65" t="s">
        <v>179</v>
      </c>
      <c r="C59" s="65" t="s">
        <v>180</v>
      </c>
      <c r="D59" s="68">
        <v>10.957733333333334</v>
      </c>
      <c r="E59" s="68">
        <v>10.957733333333334</v>
      </c>
      <c r="F59" s="68" t="s">
        <v>109</v>
      </c>
      <c r="G59" s="68" t="s">
        <v>109</v>
      </c>
      <c r="H59" s="68" t="s">
        <v>109</v>
      </c>
      <c r="I59" s="68" t="s">
        <v>109</v>
      </c>
      <c r="J59" s="68" t="s">
        <v>109</v>
      </c>
      <c r="K59" s="68" t="s">
        <v>109</v>
      </c>
      <c r="L59" s="68" t="s">
        <v>109</v>
      </c>
      <c r="M59" s="68" t="s">
        <v>109</v>
      </c>
      <c r="N59" s="68" t="s">
        <v>109</v>
      </c>
      <c r="O59" s="68" t="s">
        <v>109</v>
      </c>
      <c r="P59" s="68" t="s">
        <v>109</v>
      </c>
      <c r="Q59" s="68" t="s">
        <v>109</v>
      </c>
      <c r="R59" s="68" t="s">
        <v>109</v>
      </c>
      <c r="S59" s="68" t="s">
        <v>109</v>
      </c>
      <c r="T59" s="68" t="s">
        <v>109</v>
      </c>
      <c r="U59" s="68" t="s">
        <v>109</v>
      </c>
      <c r="V59" s="68" t="s">
        <v>109</v>
      </c>
      <c r="W59" s="68" t="s">
        <v>109</v>
      </c>
      <c r="X59" s="68" t="s">
        <v>109</v>
      </c>
      <c r="Y59" s="68" t="s">
        <v>109</v>
      </c>
      <c r="Z59" s="68" t="s">
        <v>109</v>
      </c>
      <c r="AA59" s="68" t="s">
        <v>109</v>
      </c>
      <c r="AB59" s="68" t="s">
        <v>109</v>
      </c>
      <c r="AC59" s="68" t="s">
        <v>109</v>
      </c>
      <c r="AD59" s="68" t="s">
        <v>109</v>
      </c>
      <c r="AE59" s="68" t="s">
        <v>109</v>
      </c>
      <c r="AF59" s="68" t="s">
        <v>109</v>
      </c>
      <c r="AG59" s="68" t="s">
        <v>109</v>
      </c>
      <c r="AH59" s="68" t="s">
        <v>109</v>
      </c>
      <c r="AI59" s="68">
        <v>10.957733333333334</v>
      </c>
      <c r="AJ59" s="68">
        <v>0.40000000000000002</v>
      </c>
      <c r="AK59" s="68" t="s">
        <v>109</v>
      </c>
      <c r="AL59" s="68">
        <v>0.5</v>
      </c>
      <c r="AM59" s="68" t="s">
        <v>109</v>
      </c>
      <c r="AN59" s="68" t="s">
        <v>109</v>
      </c>
      <c r="AO59" s="68" t="s">
        <v>109</v>
      </c>
      <c r="AP59" s="68">
        <v>13.5</v>
      </c>
      <c r="AQ59" s="263">
        <v>0.40000000000000002</v>
      </c>
      <c r="AR59" s="68" t="s">
        <v>109</v>
      </c>
      <c r="AS59" s="263">
        <v>0.55300000000000005</v>
      </c>
      <c r="AT59" s="68" t="s">
        <v>109</v>
      </c>
      <c r="AU59" s="68" t="s">
        <v>109</v>
      </c>
      <c r="AV59" s="68" t="s">
        <v>109</v>
      </c>
      <c r="AW59" s="68" t="s">
        <v>109</v>
      </c>
      <c r="AX59" s="68" t="s">
        <v>109</v>
      </c>
      <c r="AY59" s="68" t="s">
        <v>109</v>
      </c>
      <c r="AZ59" s="68" t="s">
        <v>109</v>
      </c>
      <c r="BA59" s="68" t="s">
        <v>109</v>
      </c>
      <c r="BB59" s="68" t="s">
        <v>109</v>
      </c>
      <c r="BC59" s="68" t="s">
        <v>109</v>
      </c>
      <c r="BD59" s="68" t="s">
        <v>109</v>
      </c>
      <c r="BE59" s="68" t="s">
        <v>109</v>
      </c>
      <c r="BF59" s="68" t="s">
        <v>109</v>
      </c>
      <c r="BG59" s="68" t="s">
        <v>109</v>
      </c>
      <c r="BH59" s="68" t="s">
        <v>109</v>
      </c>
      <c r="BI59" s="68" t="s">
        <v>109</v>
      </c>
      <c r="BJ59" s="68" t="s">
        <v>109</v>
      </c>
      <c r="BK59" s="68" t="s">
        <v>109</v>
      </c>
      <c r="BL59" s="68" t="s">
        <v>109</v>
      </c>
      <c r="BM59" s="68" t="s">
        <v>109</v>
      </c>
      <c r="BN59" s="68" t="s">
        <v>109</v>
      </c>
      <c r="BO59" s="68" t="s">
        <v>109</v>
      </c>
      <c r="BP59" s="68" t="s">
        <v>109</v>
      </c>
      <c r="BQ59" s="68" t="s">
        <v>109</v>
      </c>
      <c r="BR59" s="68" t="s">
        <v>109</v>
      </c>
      <c r="BS59" s="68" t="s">
        <v>109</v>
      </c>
      <c r="BT59" s="68" t="s">
        <v>109</v>
      </c>
      <c r="BU59" s="68" t="s">
        <v>109</v>
      </c>
      <c r="BV59" s="68" t="s">
        <v>109</v>
      </c>
      <c r="BW59" s="68" t="s">
        <v>109</v>
      </c>
      <c r="BX59" s="68" t="s">
        <v>109</v>
      </c>
      <c r="BY59" s="68">
        <v>10.957733333333334</v>
      </c>
      <c r="BZ59" s="68">
        <v>0.40000000000000002</v>
      </c>
      <c r="CA59" s="68" t="s">
        <v>109</v>
      </c>
      <c r="CB59" s="68">
        <v>0.5</v>
      </c>
      <c r="CC59" s="68" t="s">
        <v>109</v>
      </c>
      <c r="CD59" s="68" t="s">
        <v>109</v>
      </c>
      <c r="CE59" s="68" t="s">
        <v>109</v>
      </c>
      <c r="CF59" s="68">
        <v>10.957733333333334</v>
      </c>
      <c r="CG59" s="68">
        <v>0.40000000000000002</v>
      </c>
      <c r="CH59" s="68" t="s">
        <v>109</v>
      </c>
      <c r="CI59" s="68">
        <v>0.5</v>
      </c>
      <c r="CJ59" s="68" t="s">
        <v>109</v>
      </c>
      <c r="CK59" s="68" t="s">
        <v>109</v>
      </c>
      <c r="CL59" s="68" t="s">
        <v>109</v>
      </c>
    </row>
    <row r="60" s="1" customFormat="1" ht="31.5">
      <c r="A60" s="105" t="s">
        <v>161</v>
      </c>
      <c r="B60" s="65" t="s">
        <v>181</v>
      </c>
      <c r="C60" s="65" t="s">
        <v>182</v>
      </c>
      <c r="D60" s="68">
        <v>4.3967416666666672</v>
      </c>
      <c r="E60" s="68">
        <v>4.3967416666666672</v>
      </c>
      <c r="F60" s="68" t="s">
        <v>109</v>
      </c>
      <c r="G60" s="68" t="s">
        <v>109</v>
      </c>
      <c r="H60" s="68" t="s">
        <v>109</v>
      </c>
      <c r="I60" s="68" t="s">
        <v>109</v>
      </c>
      <c r="J60" s="68" t="s">
        <v>109</v>
      </c>
      <c r="K60" s="68" t="s">
        <v>109</v>
      </c>
      <c r="L60" s="68" t="s">
        <v>109</v>
      </c>
      <c r="M60" s="68" t="s">
        <v>109</v>
      </c>
      <c r="N60" s="68" t="s">
        <v>109</v>
      </c>
      <c r="O60" s="68" t="s">
        <v>109</v>
      </c>
      <c r="P60" s="68" t="s">
        <v>109</v>
      </c>
      <c r="Q60" s="68" t="s">
        <v>109</v>
      </c>
      <c r="R60" s="68" t="s">
        <v>109</v>
      </c>
      <c r="S60" s="68" t="s">
        <v>109</v>
      </c>
      <c r="T60" s="68" t="s">
        <v>109</v>
      </c>
      <c r="U60" s="68" t="s">
        <v>109</v>
      </c>
      <c r="V60" s="68" t="s">
        <v>109</v>
      </c>
      <c r="W60" s="68" t="s">
        <v>109</v>
      </c>
      <c r="X60" s="68" t="s">
        <v>109</v>
      </c>
      <c r="Y60" s="68" t="s">
        <v>109</v>
      </c>
      <c r="Z60" s="68" t="s">
        <v>109</v>
      </c>
      <c r="AA60" s="68" t="s">
        <v>109</v>
      </c>
      <c r="AB60" s="68" t="s">
        <v>109</v>
      </c>
      <c r="AC60" s="68" t="s">
        <v>109</v>
      </c>
      <c r="AD60" s="68" t="s">
        <v>109</v>
      </c>
      <c r="AE60" s="68" t="s">
        <v>109</v>
      </c>
      <c r="AF60" s="68" t="s">
        <v>109</v>
      </c>
      <c r="AG60" s="68" t="s">
        <v>109</v>
      </c>
      <c r="AH60" s="68" t="s">
        <v>109</v>
      </c>
      <c r="AI60" s="68">
        <v>4.3967416666666672</v>
      </c>
      <c r="AJ60" s="68">
        <v>0.80000000000000004</v>
      </c>
      <c r="AK60" s="68" t="s">
        <v>109</v>
      </c>
      <c r="AL60" s="68" t="s">
        <v>109</v>
      </c>
      <c r="AM60" s="68" t="s">
        <v>109</v>
      </c>
      <c r="AN60" s="68">
        <v>7</v>
      </c>
      <c r="AO60" s="68" t="s">
        <v>109</v>
      </c>
      <c r="AP60" s="68">
        <v>2.9671541499999998</v>
      </c>
      <c r="AQ60" s="263">
        <v>0.80000000000000004</v>
      </c>
      <c r="AR60" s="68" t="s">
        <v>109</v>
      </c>
      <c r="AS60" s="68" t="s">
        <v>109</v>
      </c>
      <c r="AT60" s="68" t="s">
        <v>109</v>
      </c>
      <c r="AU60" s="263">
        <v>7</v>
      </c>
      <c r="AV60" s="68" t="s">
        <v>109</v>
      </c>
      <c r="AW60" s="68" t="s">
        <v>109</v>
      </c>
      <c r="AX60" s="68" t="s">
        <v>109</v>
      </c>
      <c r="AY60" s="68" t="s">
        <v>109</v>
      </c>
      <c r="AZ60" s="68" t="s">
        <v>109</v>
      </c>
      <c r="BA60" s="68" t="s">
        <v>109</v>
      </c>
      <c r="BB60" s="68" t="s">
        <v>109</v>
      </c>
      <c r="BC60" s="68" t="s">
        <v>109</v>
      </c>
      <c r="BD60" s="68" t="s">
        <v>109</v>
      </c>
      <c r="BE60" s="68" t="s">
        <v>109</v>
      </c>
      <c r="BF60" s="68" t="s">
        <v>109</v>
      </c>
      <c r="BG60" s="68" t="s">
        <v>109</v>
      </c>
      <c r="BH60" s="68" t="s">
        <v>109</v>
      </c>
      <c r="BI60" s="68" t="s">
        <v>109</v>
      </c>
      <c r="BJ60" s="68" t="s">
        <v>109</v>
      </c>
      <c r="BK60" s="68" t="s">
        <v>109</v>
      </c>
      <c r="BL60" s="68" t="s">
        <v>109</v>
      </c>
      <c r="BM60" s="68" t="s">
        <v>109</v>
      </c>
      <c r="BN60" s="68" t="s">
        <v>109</v>
      </c>
      <c r="BO60" s="68" t="s">
        <v>109</v>
      </c>
      <c r="BP60" s="68" t="s">
        <v>109</v>
      </c>
      <c r="BQ60" s="68" t="s">
        <v>109</v>
      </c>
      <c r="BR60" s="68" t="s">
        <v>109</v>
      </c>
      <c r="BS60" s="68" t="s">
        <v>109</v>
      </c>
      <c r="BT60" s="68" t="s">
        <v>109</v>
      </c>
      <c r="BU60" s="68" t="s">
        <v>109</v>
      </c>
      <c r="BV60" s="68" t="s">
        <v>109</v>
      </c>
      <c r="BW60" s="68" t="s">
        <v>109</v>
      </c>
      <c r="BX60" s="68" t="s">
        <v>109</v>
      </c>
      <c r="BY60" s="68">
        <v>4.3967416666666672</v>
      </c>
      <c r="BZ60" s="68">
        <v>0.80000000000000004</v>
      </c>
      <c r="CA60" s="68" t="s">
        <v>109</v>
      </c>
      <c r="CB60" s="68" t="s">
        <v>109</v>
      </c>
      <c r="CC60" s="68" t="s">
        <v>109</v>
      </c>
      <c r="CD60" s="68">
        <v>7</v>
      </c>
      <c r="CE60" s="68" t="s">
        <v>109</v>
      </c>
      <c r="CF60" s="68">
        <v>4.3967416666666672</v>
      </c>
      <c r="CG60" s="68">
        <v>0.80000000000000004</v>
      </c>
      <c r="CH60" s="68" t="s">
        <v>109</v>
      </c>
      <c r="CI60" s="68" t="s">
        <v>109</v>
      </c>
      <c r="CJ60" s="68" t="s">
        <v>109</v>
      </c>
      <c r="CK60" s="68">
        <v>7</v>
      </c>
      <c r="CL60" s="68" t="s">
        <v>109</v>
      </c>
    </row>
    <row r="61" s="1" customFormat="1" ht="47.25">
      <c r="A61" s="105" t="s">
        <v>161</v>
      </c>
      <c r="B61" s="65" t="s">
        <v>183</v>
      </c>
      <c r="C61" s="65" t="s">
        <v>184</v>
      </c>
      <c r="D61" s="68">
        <v>1.42412301</v>
      </c>
      <c r="E61" s="68">
        <v>1.42412301</v>
      </c>
      <c r="F61" s="68" t="s">
        <v>109</v>
      </c>
      <c r="G61" s="68" t="s">
        <v>109</v>
      </c>
      <c r="H61" s="68" t="s">
        <v>109</v>
      </c>
      <c r="I61" s="68" t="s">
        <v>109</v>
      </c>
      <c r="J61" s="68" t="s">
        <v>109</v>
      </c>
      <c r="K61" s="68" t="s">
        <v>109</v>
      </c>
      <c r="L61" s="68" t="s">
        <v>109</v>
      </c>
      <c r="M61" s="68" t="s">
        <v>109</v>
      </c>
      <c r="N61" s="68" t="s">
        <v>109</v>
      </c>
      <c r="O61" s="68" t="s">
        <v>109</v>
      </c>
      <c r="P61" s="68" t="s">
        <v>109</v>
      </c>
      <c r="Q61" s="68" t="s">
        <v>109</v>
      </c>
      <c r="R61" s="68" t="s">
        <v>109</v>
      </c>
      <c r="S61" s="68" t="s">
        <v>109</v>
      </c>
      <c r="T61" s="68" t="s">
        <v>109</v>
      </c>
      <c r="U61" s="68" t="s">
        <v>109</v>
      </c>
      <c r="V61" s="68" t="s">
        <v>109</v>
      </c>
      <c r="W61" s="68" t="s">
        <v>109</v>
      </c>
      <c r="X61" s="68" t="s">
        <v>109</v>
      </c>
      <c r="Y61" s="68" t="s">
        <v>109</v>
      </c>
      <c r="Z61" s="68" t="s">
        <v>109</v>
      </c>
      <c r="AA61" s="68" t="s">
        <v>109</v>
      </c>
      <c r="AB61" s="68" t="s">
        <v>109</v>
      </c>
      <c r="AC61" s="68" t="s">
        <v>109</v>
      </c>
      <c r="AD61" s="68" t="s">
        <v>109</v>
      </c>
      <c r="AE61" s="68" t="s">
        <v>109</v>
      </c>
      <c r="AF61" s="68" t="s">
        <v>109</v>
      </c>
      <c r="AG61" s="68" t="s">
        <v>109</v>
      </c>
      <c r="AH61" s="68" t="s">
        <v>109</v>
      </c>
      <c r="AI61" s="68" t="s">
        <v>109</v>
      </c>
      <c r="AJ61" s="68" t="s">
        <v>109</v>
      </c>
      <c r="AK61" s="68" t="s">
        <v>109</v>
      </c>
      <c r="AL61" s="68" t="s">
        <v>109</v>
      </c>
      <c r="AM61" s="68" t="s">
        <v>109</v>
      </c>
      <c r="AN61" s="68" t="s">
        <v>109</v>
      </c>
      <c r="AO61" s="68" t="s">
        <v>109</v>
      </c>
      <c r="AP61" s="68" t="s">
        <v>109</v>
      </c>
      <c r="AQ61" s="68" t="s">
        <v>109</v>
      </c>
      <c r="AR61" s="68" t="s">
        <v>109</v>
      </c>
      <c r="AS61" s="68" t="s">
        <v>109</v>
      </c>
      <c r="AT61" s="68" t="s">
        <v>109</v>
      </c>
      <c r="AU61" s="68" t="s">
        <v>109</v>
      </c>
      <c r="AV61" s="68" t="s">
        <v>109</v>
      </c>
      <c r="AW61" s="68">
        <v>1.42412301</v>
      </c>
      <c r="AX61" s="68">
        <v>0.40000000000000002</v>
      </c>
      <c r="AY61" s="68" t="s">
        <v>109</v>
      </c>
      <c r="AZ61" s="68" t="s">
        <v>109</v>
      </c>
      <c r="BA61" s="68" t="s">
        <v>109</v>
      </c>
      <c r="BB61" s="68">
        <v>1</v>
      </c>
      <c r="BC61" s="68" t="s">
        <v>109</v>
      </c>
      <c r="BD61" s="68">
        <v>1.42412301</v>
      </c>
      <c r="BE61" s="68">
        <v>0.40000000000000002</v>
      </c>
      <c r="BF61" s="68" t="s">
        <v>109</v>
      </c>
      <c r="BG61" s="68" t="s">
        <v>109</v>
      </c>
      <c r="BH61" s="68" t="s">
        <v>109</v>
      </c>
      <c r="BI61" s="68">
        <v>1</v>
      </c>
      <c r="BJ61" s="68" t="s">
        <v>109</v>
      </c>
      <c r="BK61" s="68" t="s">
        <v>109</v>
      </c>
      <c r="BL61" s="68" t="s">
        <v>109</v>
      </c>
      <c r="BM61" s="68" t="s">
        <v>109</v>
      </c>
      <c r="BN61" s="68" t="s">
        <v>109</v>
      </c>
      <c r="BO61" s="68" t="s">
        <v>109</v>
      </c>
      <c r="BP61" s="68" t="s">
        <v>109</v>
      </c>
      <c r="BQ61" s="68" t="s">
        <v>109</v>
      </c>
      <c r="BR61" s="68" t="s">
        <v>109</v>
      </c>
      <c r="BS61" s="68" t="s">
        <v>109</v>
      </c>
      <c r="BT61" s="68" t="s">
        <v>109</v>
      </c>
      <c r="BU61" s="68" t="s">
        <v>109</v>
      </c>
      <c r="BV61" s="68" t="s">
        <v>109</v>
      </c>
      <c r="BW61" s="68" t="s">
        <v>109</v>
      </c>
      <c r="BX61" s="68" t="s">
        <v>109</v>
      </c>
      <c r="BY61" s="68">
        <v>1.42412301</v>
      </c>
      <c r="BZ61" s="68">
        <v>0.40000000000000002</v>
      </c>
      <c r="CA61" s="68" t="s">
        <v>109</v>
      </c>
      <c r="CB61" s="68" t="s">
        <v>109</v>
      </c>
      <c r="CC61" s="68" t="s">
        <v>109</v>
      </c>
      <c r="CD61" s="68">
        <v>1</v>
      </c>
      <c r="CE61" s="68" t="s">
        <v>109</v>
      </c>
      <c r="CF61" s="68">
        <v>1.42412301</v>
      </c>
      <c r="CG61" s="68">
        <v>0.40000000000000002</v>
      </c>
      <c r="CH61" s="68" t="s">
        <v>109</v>
      </c>
      <c r="CI61" s="68" t="s">
        <v>109</v>
      </c>
      <c r="CJ61" s="68" t="s">
        <v>109</v>
      </c>
      <c r="CK61" s="68">
        <v>1</v>
      </c>
      <c r="CL61" s="68" t="s">
        <v>109</v>
      </c>
    </row>
    <row r="62" s="1" customFormat="1" ht="63">
      <c r="A62" s="105" t="s">
        <v>161</v>
      </c>
      <c r="B62" s="65" t="s">
        <v>185</v>
      </c>
      <c r="C62" s="65" t="s">
        <v>186</v>
      </c>
      <c r="D62" s="68">
        <v>3.553906</v>
      </c>
      <c r="E62" s="68">
        <v>3.553906</v>
      </c>
      <c r="F62" s="68" t="s">
        <v>109</v>
      </c>
      <c r="G62" s="68" t="s">
        <v>109</v>
      </c>
      <c r="H62" s="68" t="s">
        <v>109</v>
      </c>
      <c r="I62" s="68" t="s">
        <v>109</v>
      </c>
      <c r="J62" s="68" t="s">
        <v>109</v>
      </c>
      <c r="K62" s="68" t="s">
        <v>109</v>
      </c>
      <c r="L62" s="68" t="s">
        <v>109</v>
      </c>
      <c r="M62" s="68" t="s">
        <v>109</v>
      </c>
      <c r="N62" s="68" t="s">
        <v>109</v>
      </c>
      <c r="O62" s="68" t="s">
        <v>109</v>
      </c>
      <c r="P62" s="68" t="s">
        <v>109</v>
      </c>
      <c r="Q62" s="68" t="s">
        <v>109</v>
      </c>
      <c r="R62" s="68" t="s">
        <v>109</v>
      </c>
      <c r="S62" s="68" t="s">
        <v>109</v>
      </c>
      <c r="T62" s="68" t="s">
        <v>109</v>
      </c>
      <c r="U62" s="68" t="s">
        <v>109</v>
      </c>
      <c r="V62" s="68" t="s">
        <v>109</v>
      </c>
      <c r="W62" s="68" t="s">
        <v>109</v>
      </c>
      <c r="X62" s="68" t="s">
        <v>109</v>
      </c>
      <c r="Y62" s="68" t="s">
        <v>109</v>
      </c>
      <c r="Z62" s="68" t="s">
        <v>109</v>
      </c>
      <c r="AA62" s="68" t="s">
        <v>109</v>
      </c>
      <c r="AB62" s="68" t="s">
        <v>109</v>
      </c>
      <c r="AC62" s="68" t="s">
        <v>109</v>
      </c>
      <c r="AD62" s="68" t="s">
        <v>109</v>
      </c>
      <c r="AE62" s="68" t="s">
        <v>109</v>
      </c>
      <c r="AF62" s="68" t="s">
        <v>109</v>
      </c>
      <c r="AG62" s="68" t="s">
        <v>109</v>
      </c>
      <c r="AH62" s="68" t="s">
        <v>109</v>
      </c>
      <c r="AI62" s="68" t="s">
        <v>109</v>
      </c>
      <c r="AJ62" s="68" t="s">
        <v>109</v>
      </c>
      <c r="AK62" s="68" t="s">
        <v>109</v>
      </c>
      <c r="AL62" s="68" t="s">
        <v>109</v>
      </c>
      <c r="AM62" s="68" t="s">
        <v>109</v>
      </c>
      <c r="AN62" s="68" t="s">
        <v>109</v>
      </c>
      <c r="AO62" s="68" t="s">
        <v>109</v>
      </c>
      <c r="AP62" s="68" t="s">
        <v>109</v>
      </c>
      <c r="AQ62" s="68" t="s">
        <v>109</v>
      </c>
      <c r="AR62" s="68" t="s">
        <v>109</v>
      </c>
      <c r="AS62" s="68" t="s">
        <v>109</v>
      </c>
      <c r="AT62" s="68" t="s">
        <v>109</v>
      </c>
      <c r="AU62" s="68" t="s">
        <v>109</v>
      </c>
      <c r="AV62" s="68" t="s">
        <v>109</v>
      </c>
      <c r="AW62" s="68">
        <v>3.553906</v>
      </c>
      <c r="AX62" s="68">
        <v>0.80000000000000004</v>
      </c>
      <c r="AY62" s="68" t="s">
        <v>109</v>
      </c>
      <c r="AZ62" s="68" t="s">
        <v>109</v>
      </c>
      <c r="BA62" s="68" t="s">
        <v>109</v>
      </c>
      <c r="BB62" s="68">
        <v>7</v>
      </c>
      <c r="BC62" s="68" t="s">
        <v>109</v>
      </c>
      <c r="BD62" s="68">
        <v>3.553906</v>
      </c>
      <c r="BE62" s="68">
        <v>0.80000000000000004</v>
      </c>
      <c r="BF62" s="68" t="s">
        <v>109</v>
      </c>
      <c r="BG62" s="68" t="s">
        <v>109</v>
      </c>
      <c r="BH62" s="68" t="s">
        <v>109</v>
      </c>
      <c r="BI62" s="68">
        <v>7</v>
      </c>
      <c r="BJ62" s="68" t="s">
        <v>109</v>
      </c>
      <c r="BK62" s="68" t="s">
        <v>109</v>
      </c>
      <c r="BL62" s="68" t="s">
        <v>109</v>
      </c>
      <c r="BM62" s="68" t="s">
        <v>109</v>
      </c>
      <c r="BN62" s="68" t="s">
        <v>109</v>
      </c>
      <c r="BO62" s="68" t="s">
        <v>109</v>
      </c>
      <c r="BP62" s="68" t="s">
        <v>109</v>
      </c>
      <c r="BQ62" s="68" t="s">
        <v>109</v>
      </c>
      <c r="BR62" s="68" t="s">
        <v>109</v>
      </c>
      <c r="BS62" s="68" t="s">
        <v>109</v>
      </c>
      <c r="BT62" s="68" t="s">
        <v>109</v>
      </c>
      <c r="BU62" s="68" t="s">
        <v>109</v>
      </c>
      <c r="BV62" s="68" t="s">
        <v>109</v>
      </c>
      <c r="BW62" s="68" t="s">
        <v>109</v>
      </c>
      <c r="BX62" s="68" t="s">
        <v>109</v>
      </c>
      <c r="BY62" s="68">
        <v>3.553906</v>
      </c>
      <c r="BZ62" s="68">
        <v>0.80000000000000004</v>
      </c>
      <c r="CA62" s="68" t="s">
        <v>109</v>
      </c>
      <c r="CB62" s="68" t="s">
        <v>109</v>
      </c>
      <c r="CC62" s="68" t="s">
        <v>109</v>
      </c>
      <c r="CD62" s="68">
        <v>7</v>
      </c>
      <c r="CE62" s="68" t="s">
        <v>109</v>
      </c>
      <c r="CF62" s="68">
        <v>3.553906</v>
      </c>
      <c r="CG62" s="68">
        <v>0.80000000000000004</v>
      </c>
      <c r="CH62" s="68" t="s">
        <v>109</v>
      </c>
      <c r="CI62" s="68" t="s">
        <v>109</v>
      </c>
      <c r="CJ62" s="68" t="s">
        <v>109</v>
      </c>
      <c r="CK62" s="68">
        <v>7</v>
      </c>
      <c r="CL62" s="68" t="s">
        <v>109</v>
      </c>
    </row>
    <row r="63" s="1" customFormat="1" ht="63">
      <c r="A63" s="105" t="s">
        <v>161</v>
      </c>
      <c r="B63" s="65" t="s">
        <v>187</v>
      </c>
      <c r="C63" s="65" t="s">
        <v>188</v>
      </c>
      <c r="D63" s="68">
        <v>3.895381</v>
      </c>
      <c r="E63" s="68">
        <v>3.895381</v>
      </c>
      <c r="F63" s="68" t="s">
        <v>109</v>
      </c>
      <c r="G63" s="68" t="s">
        <v>109</v>
      </c>
      <c r="H63" s="68" t="s">
        <v>109</v>
      </c>
      <c r="I63" s="68" t="s">
        <v>109</v>
      </c>
      <c r="J63" s="68" t="s">
        <v>109</v>
      </c>
      <c r="K63" s="68" t="s">
        <v>109</v>
      </c>
      <c r="L63" s="68" t="s">
        <v>109</v>
      </c>
      <c r="M63" s="68" t="s">
        <v>109</v>
      </c>
      <c r="N63" s="68" t="s">
        <v>109</v>
      </c>
      <c r="O63" s="68" t="s">
        <v>109</v>
      </c>
      <c r="P63" s="68" t="s">
        <v>109</v>
      </c>
      <c r="Q63" s="68" t="s">
        <v>109</v>
      </c>
      <c r="R63" s="68" t="s">
        <v>109</v>
      </c>
      <c r="S63" s="68" t="s">
        <v>109</v>
      </c>
      <c r="T63" s="68" t="s">
        <v>109</v>
      </c>
      <c r="U63" s="68" t="s">
        <v>109</v>
      </c>
      <c r="V63" s="68" t="s">
        <v>109</v>
      </c>
      <c r="W63" s="68" t="s">
        <v>109</v>
      </c>
      <c r="X63" s="68" t="s">
        <v>109</v>
      </c>
      <c r="Y63" s="68" t="s">
        <v>109</v>
      </c>
      <c r="Z63" s="68" t="s">
        <v>109</v>
      </c>
      <c r="AA63" s="68" t="s">
        <v>109</v>
      </c>
      <c r="AB63" s="68" t="s">
        <v>109</v>
      </c>
      <c r="AC63" s="68" t="s">
        <v>109</v>
      </c>
      <c r="AD63" s="68" t="s">
        <v>109</v>
      </c>
      <c r="AE63" s="68" t="s">
        <v>109</v>
      </c>
      <c r="AF63" s="68" t="s">
        <v>109</v>
      </c>
      <c r="AG63" s="68" t="s">
        <v>109</v>
      </c>
      <c r="AH63" s="68" t="s">
        <v>109</v>
      </c>
      <c r="AI63" s="68" t="s">
        <v>109</v>
      </c>
      <c r="AJ63" s="68" t="s">
        <v>109</v>
      </c>
      <c r="AK63" s="68" t="s">
        <v>109</v>
      </c>
      <c r="AL63" s="68" t="s">
        <v>109</v>
      </c>
      <c r="AM63" s="68" t="s">
        <v>109</v>
      </c>
      <c r="AN63" s="68" t="s">
        <v>109</v>
      </c>
      <c r="AO63" s="68" t="s">
        <v>109</v>
      </c>
      <c r="AP63" s="68" t="s">
        <v>109</v>
      </c>
      <c r="AQ63" s="68" t="s">
        <v>109</v>
      </c>
      <c r="AR63" s="68" t="s">
        <v>109</v>
      </c>
      <c r="AS63" s="68" t="s">
        <v>109</v>
      </c>
      <c r="AT63" s="68" t="s">
        <v>109</v>
      </c>
      <c r="AU63" s="68" t="s">
        <v>109</v>
      </c>
      <c r="AV63" s="68" t="s">
        <v>109</v>
      </c>
      <c r="AW63" s="68">
        <v>3.895381</v>
      </c>
      <c r="AX63" s="68">
        <v>1.26</v>
      </c>
      <c r="AY63" s="68" t="s">
        <v>109</v>
      </c>
      <c r="AZ63" s="68" t="s">
        <v>109</v>
      </c>
      <c r="BA63" s="68" t="s">
        <v>109</v>
      </c>
      <c r="BB63" s="68">
        <v>7</v>
      </c>
      <c r="BC63" s="68" t="s">
        <v>109</v>
      </c>
      <c r="BD63" s="68">
        <v>3.895381</v>
      </c>
      <c r="BE63" s="68">
        <v>1.26</v>
      </c>
      <c r="BF63" s="68" t="s">
        <v>109</v>
      </c>
      <c r="BG63" s="68" t="s">
        <v>109</v>
      </c>
      <c r="BH63" s="68" t="s">
        <v>109</v>
      </c>
      <c r="BI63" s="68">
        <v>7</v>
      </c>
      <c r="BJ63" s="68" t="s">
        <v>109</v>
      </c>
      <c r="BK63" s="68" t="s">
        <v>109</v>
      </c>
      <c r="BL63" s="68" t="s">
        <v>109</v>
      </c>
      <c r="BM63" s="68" t="s">
        <v>109</v>
      </c>
      <c r="BN63" s="68" t="s">
        <v>109</v>
      </c>
      <c r="BO63" s="68" t="s">
        <v>109</v>
      </c>
      <c r="BP63" s="68" t="s">
        <v>109</v>
      </c>
      <c r="BQ63" s="68" t="s">
        <v>109</v>
      </c>
      <c r="BR63" s="68" t="s">
        <v>109</v>
      </c>
      <c r="BS63" s="68" t="s">
        <v>109</v>
      </c>
      <c r="BT63" s="68" t="s">
        <v>109</v>
      </c>
      <c r="BU63" s="68" t="s">
        <v>109</v>
      </c>
      <c r="BV63" s="68" t="s">
        <v>109</v>
      </c>
      <c r="BW63" s="68" t="s">
        <v>109</v>
      </c>
      <c r="BX63" s="68" t="s">
        <v>109</v>
      </c>
      <c r="BY63" s="68">
        <v>3.895381</v>
      </c>
      <c r="BZ63" s="68">
        <v>1.26</v>
      </c>
      <c r="CA63" s="68" t="s">
        <v>109</v>
      </c>
      <c r="CB63" s="68" t="s">
        <v>109</v>
      </c>
      <c r="CC63" s="68" t="s">
        <v>109</v>
      </c>
      <c r="CD63" s="68">
        <v>7</v>
      </c>
      <c r="CE63" s="68" t="s">
        <v>109</v>
      </c>
      <c r="CF63" s="68">
        <v>3.895381</v>
      </c>
      <c r="CG63" s="68">
        <v>1.26</v>
      </c>
      <c r="CH63" s="68" t="s">
        <v>109</v>
      </c>
      <c r="CI63" s="68" t="s">
        <v>109</v>
      </c>
      <c r="CJ63" s="68" t="s">
        <v>109</v>
      </c>
      <c r="CK63" s="68">
        <v>7</v>
      </c>
      <c r="CL63" s="68" t="s">
        <v>109</v>
      </c>
    </row>
    <row r="64" s="1" customFormat="1" ht="63">
      <c r="A64" s="105" t="s">
        <v>161</v>
      </c>
      <c r="B64" s="65" t="s">
        <v>189</v>
      </c>
      <c r="C64" s="65" t="s">
        <v>190</v>
      </c>
      <c r="D64" s="68">
        <v>0.28314421000000001</v>
      </c>
      <c r="E64" s="68">
        <v>0.28314421000000001</v>
      </c>
      <c r="F64" s="68" t="s">
        <v>109</v>
      </c>
      <c r="G64" s="68" t="s">
        <v>109</v>
      </c>
      <c r="H64" s="68" t="s">
        <v>109</v>
      </c>
      <c r="I64" s="68" t="s">
        <v>109</v>
      </c>
      <c r="J64" s="68" t="s">
        <v>109</v>
      </c>
      <c r="K64" s="68" t="s">
        <v>109</v>
      </c>
      <c r="L64" s="68" t="s">
        <v>109</v>
      </c>
      <c r="M64" s="68" t="s">
        <v>109</v>
      </c>
      <c r="N64" s="68" t="s">
        <v>109</v>
      </c>
      <c r="O64" s="68" t="s">
        <v>109</v>
      </c>
      <c r="P64" s="68" t="s">
        <v>109</v>
      </c>
      <c r="Q64" s="68" t="s">
        <v>109</v>
      </c>
      <c r="R64" s="68" t="s">
        <v>109</v>
      </c>
      <c r="S64" s="68" t="s">
        <v>109</v>
      </c>
      <c r="T64" s="68" t="s">
        <v>109</v>
      </c>
      <c r="U64" s="68" t="s">
        <v>109</v>
      </c>
      <c r="V64" s="68" t="s">
        <v>109</v>
      </c>
      <c r="W64" s="68" t="s">
        <v>109</v>
      </c>
      <c r="X64" s="68" t="s">
        <v>109</v>
      </c>
      <c r="Y64" s="68" t="s">
        <v>109</v>
      </c>
      <c r="Z64" s="68" t="s">
        <v>109</v>
      </c>
      <c r="AA64" s="68" t="s">
        <v>109</v>
      </c>
      <c r="AB64" s="68" t="s">
        <v>109</v>
      </c>
      <c r="AC64" s="68" t="s">
        <v>109</v>
      </c>
      <c r="AD64" s="68" t="s">
        <v>109</v>
      </c>
      <c r="AE64" s="68" t="s">
        <v>109</v>
      </c>
      <c r="AF64" s="68" t="s">
        <v>109</v>
      </c>
      <c r="AG64" s="68" t="s">
        <v>109</v>
      </c>
      <c r="AH64" s="68" t="s">
        <v>109</v>
      </c>
      <c r="AI64" s="68" t="s">
        <v>109</v>
      </c>
      <c r="AJ64" s="68" t="s">
        <v>109</v>
      </c>
      <c r="AK64" s="68" t="s">
        <v>109</v>
      </c>
      <c r="AL64" s="68" t="s">
        <v>109</v>
      </c>
      <c r="AM64" s="68" t="s">
        <v>109</v>
      </c>
      <c r="AN64" s="68" t="s">
        <v>109</v>
      </c>
      <c r="AO64" s="68" t="s">
        <v>109</v>
      </c>
      <c r="AP64" s="68" t="s">
        <v>109</v>
      </c>
      <c r="AQ64" s="68" t="s">
        <v>109</v>
      </c>
      <c r="AR64" s="68" t="s">
        <v>109</v>
      </c>
      <c r="AS64" s="68" t="s">
        <v>109</v>
      </c>
      <c r="AT64" s="68" t="s">
        <v>109</v>
      </c>
      <c r="AU64" s="68" t="s">
        <v>109</v>
      </c>
      <c r="AV64" s="68" t="s">
        <v>109</v>
      </c>
      <c r="AW64" s="68">
        <v>0.28314421000000001</v>
      </c>
      <c r="AX64" s="68" t="s">
        <v>109</v>
      </c>
      <c r="AY64" s="68" t="s">
        <v>109</v>
      </c>
      <c r="AZ64" s="68" t="s">
        <v>109</v>
      </c>
      <c r="BA64" s="68" t="s">
        <v>109</v>
      </c>
      <c r="BB64" s="68" t="s">
        <v>109</v>
      </c>
      <c r="BC64" s="68" t="s">
        <v>109</v>
      </c>
      <c r="BD64" s="68">
        <v>0.28314421000000001</v>
      </c>
      <c r="BE64" s="68" t="s">
        <v>109</v>
      </c>
      <c r="BF64" s="68" t="s">
        <v>109</v>
      </c>
      <c r="BG64" s="68" t="s">
        <v>109</v>
      </c>
      <c r="BH64" s="68" t="s">
        <v>109</v>
      </c>
      <c r="BI64" s="68" t="s">
        <v>109</v>
      </c>
      <c r="BJ64" s="68" t="s">
        <v>109</v>
      </c>
      <c r="BK64" s="68" t="s">
        <v>109</v>
      </c>
      <c r="BL64" s="68" t="s">
        <v>109</v>
      </c>
      <c r="BM64" s="68" t="s">
        <v>109</v>
      </c>
      <c r="BN64" s="68" t="s">
        <v>109</v>
      </c>
      <c r="BO64" s="68" t="s">
        <v>109</v>
      </c>
      <c r="BP64" s="68" t="s">
        <v>109</v>
      </c>
      <c r="BQ64" s="68" t="s">
        <v>109</v>
      </c>
      <c r="BR64" s="68" t="s">
        <v>109</v>
      </c>
      <c r="BS64" s="68" t="s">
        <v>109</v>
      </c>
      <c r="BT64" s="68" t="s">
        <v>109</v>
      </c>
      <c r="BU64" s="68" t="s">
        <v>109</v>
      </c>
      <c r="BV64" s="68" t="s">
        <v>109</v>
      </c>
      <c r="BW64" s="68" t="s">
        <v>109</v>
      </c>
      <c r="BX64" s="68" t="s">
        <v>109</v>
      </c>
      <c r="BY64" s="68">
        <v>0.28314421000000001</v>
      </c>
      <c r="BZ64" s="68" t="s">
        <v>109</v>
      </c>
      <c r="CA64" s="68" t="s">
        <v>109</v>
      </c>
      <c r="CB64" s="68" t="s">
        <v>109</v>
      </c>
      <c r="CC64" s="68" t="s">
        <v>109</v>
      </c>
      <c r="CD64" s="68" t="s">
        <v>109</v>
      </c>
      <c r="CE64" s="68" t="s">
        <v>109</v>
      </c>
      <c r="CF64" s="68">
        <v>0.28314421000000001</v>
      </c>
      <c r="CG64" s="68" t="s">
        <v>109</v>
      </c>
      <c r="CH64" s="68" t="s">
        <v>109</v>
      </c>
      <c r="CI64" s="68" t="s">
        <v>109</v>
      </c>
      <c r="CJ64" s="68" t="s">
        <v>109</v>
      </c>
      <c r="CK64" s="68" t="s">
        <v>109</v>
      </c>
      <c r="CL64" s="68" t="s">
        <v>109</v>
      </c>
    </row>
    <row r="65" s="1" customFormat="1" ht="47.25">
      <c r="A65" s="105" t="s">
        <v>161</v>
      </c>
      <c r="B65" s="65" t="s">
        <v>191</v>
      </c>
      <c r="C65" s="65" t="s">
        <v>192</v>
      </c>
      <c r="D65" s="68">
        <v>0.074756459999999997</v>
      </c>
      <c r="E65" s="68">
        <v>0.074756459999999997</v>
      </c>
      <c r="F65" s="68" t="s">
        <v>109</v>
      </c>
      <c r="G65" s="68" t="s">
        <v>109</v>
      </c>
      <c r="H65" s="68" t="s">
        <v>109</v>
      </c>
      <c r="I65" s="68" t="s">
        <v>109</v>
      </c>
      <c r="J65" s="68" t="s">
        <v>109</v>
      </c>
      <c r="K65" s="68" t="s">
        <v>109</v>
      </c>
      <c r="L65" s="68" t="s">
        <v>109</v>
      </c>
      <c r="M65" s="68" t="s">
        <v>109</v>
      </c>
      <c r="N65" s="68" t="s">
        <v>109</v>
      </c>
      <c r="O65" s="68" t="s">
        <v>109</v>
      </c>
      <c r="P65" s="68" t="s">
        <v>109</v>
      </c>
      <c r="Q65" s="68" t="s">
        <v>109</v>
      </c>
      <c r="R65" s="68" t="s">
        <v>109</v>
      </c>
      <c r="S65" s="68" t="s">
        <v>109</v>
      </c>
      <c r="T65" s="68" t="s">
        <v>109</v>
      </c>
      <c r="U65" s="68">
        <v>0.074756459999999997</v>
      </c>
      <c r="V65" s="68" t="s">
        <v>109</v>
      </c>
      <c r="W65" s="68" t="s">
        <v>109</v>
      </c>
      <c r="X65" s="68" t="s">
        <v>109</v>
      </c>
      <c r="Y65" s="68" t="s">
        <v>109</v>
      </c>
      <c r="Z65" s="68" t="s">
        <v>109</v>
      </c>
      <c r="AA65" s="68" t="s">
        <v>109</v>
      </c>
      <c r="AB65" s="68">
        <v>0.074756459999999997</v>
      </c>
      <c r="AC65" s="68" t="s">
        <v>109</v>
      </c>
      <c r="AD65" s="68" t="s">
        <v>109</v>
      </c>
      <c r="AE65" s="68" t="s">
        <v>109</v>
      </c>
      <c r="AF65" s="68" t="s">
        <v>109</v>
      </c>
      <c r="AG65" s="68" t="s">
        <v>109</v>
      </c>
      <c r="AH65" s="68" t="s">
        <v>109</v>
      </c>
      <c r="AI65" s="68" t="s">
        <v>109</v>
      </c>
      <c r="AJ65" s="68" t="s">
        <v>109</v>
      </c>
      <c r="AK65" s="68" t="s">
        <v>109</v>
      </c>
      <c r="AL65" s="68" t="s">
        <v>109</v>
      </c>
      <c r="AM65" s="68" t="s">
        <v>109</v>
      </c>
      <c r="AN65" s="68" t="s">
        <v>109</v>
      </c>
      <c r="AO65" s="68" t="s">
        <v>109</v>
      </c>
      <c r="AP65" s="68" t="s">
        <v>109</v>
      </c>
      <c r="AQ65" s="68" t="s">
        <v>109</v>
      </c>
      <c r="AR65" s="68" t="s">
        <v>109</v>
      </c>
      <c r="AS65" s="68" t="s">
        <v>109</v>
      </c>
      <c r="AT65" s="68" t="s">
        <v>109</v>
      </c>
      <c r="AU65" s="68" t="s">
        <v>109</v>
      </c>
      <c r="AV65" s="68" t="s">
        <v>109</v>
      </c>
      <c r="AW65" s="68" t="s">
        <v>109</v>
      </c>
      <c r="AX65" s="68" t="s">
        <v>109</v>
      </c>
      <c r="AY65" s="68" t="s">
        <v>109</v>
      </c>
      <c r="AZ65" s="68" t="s">
        <v>109</v>
      </c>
      <c r="BA65" s="68" t="s">
        <v>109</v>
      </c>
      <c r="BB65" s="68" t="s">
        <v>109</v>
      </c>
      <c r="BC65" s="68" t="s">
        <v>109</v>
      </c>
      <c r="BD65" s="68" t="s">
        <v>109</v>
      </c>
      <c r="BE65" s="68" t="s">
        <v>109</v>
      </c>
      <c r="BF65" s="68" t="s">
        <v>109</v>
      </c>
      <c r="BG65" s="68" t="s">
        <v>109</v>
      </c>
      <c r="BH65" s="68" t="s">
        <v>109</v>
      </c>
      <c r="BI65" s="68" t="s">
        <v>109</v>
      </c>
      <c r="BJ65" s="68" t="s">
        <v>109</v>
      </c>
      <c r="BK65" s="68" t="s">
        <v>109</v>
      </c>
      <c r="BL65" s="68" t="s">
        <v>109</v>
      </c>
      <c r="BM65" s="68" t="s">
        <v>109</v>
      </c>
      <c r="BN65" s="68" t="s">
        <v>109</v>
      </c>
      <c r="BO65" s="68" t="s">
        <v>109</v>
      </c>
      <c r="BP65" s="68" t="s">
        <v>109</v>
      </c>
      <c r="BQ65" s="68" t="s">
        <v>109</v>
      </c>
      <c r="BR65" s="68" t="s">
        <v>109</v>
      </c>
      <c r="BS65" s="68" t="s">
        <v>109</v>
      </c>
      <c r="BT65" s="68" t="s">
        <v>109</v>
      </c>
      <c r="BU65" s="68" t="s">
        <v>109</v>
      </c>
      <c r="BV65" s="68" t="s">
        <v>109</v>
      </c>
      <c r="BW65" s="68" t="s">
        <v>109</v>
      </c>
      <c r="BX65" s="68" t="s">
        <v>109</v>
      </c>
      <c r="BY65" s="68">
        <v>0.074756459999999997</v>
      </c>
      <c r="BZ65" s="68" t="s">
        <v>109</v>
      </c>
      <c r="CA65" s="68" t="s">
        <v>109</v>
      </c>
      <c r="CB65" s="68" t="s">
        <v>109</v>
      </c>
      <c r="CC65" s="68" t="s">
        <v>109</v>
      </c>
      <c r="CD65" s="68" t="s">
        <v>109</v>
      </c>
      <c r="CE65" s="68" t="s">
        <v>109</v>
      </c>
      <c r="CF65" s="68">
        <v>0.074756459999999997</v>
      </c>
      <c r="CG65" s="68" t="s">
        <v>109</v>
      </c>
      <c r="CH65" s="68" t="s">
        <v>109</v>
      </c>
      <c r="CI65" s="68" t="s">
        <v>109</v>
      </c>
      <c r="CJ65" s="68" t="s">
        <v>109</v>
      </c>
      <c r="CK65" s="68" t="s">
        <v>109</v>
      </c>
      <c r="CL65" s="68" t="s">
        <v>109</v>
      </c>
    </row>
    <row r="66" s="1" customFormat="1" ht="47.25">
      <c r="A66" s="105" t="s">
        <v>161</v>
      </c>
      <c r="B66" s="65" t="s">
        <v>193</v>
      </c>
      <c r="C66" s="65" t="s">
        <v>194</v>
      </c>
      <c r="D66" s="68">
        <v>0.25</v>
      </c>
      <c r="E66" s="68">
        <v>0.25</v>
      </c>
      <c r="F66" s="68" t="s">
        <v>109</v>
      </c>
      <c r="G66" s="68" t="s">
        <v>109</v>
      </c>
      <c r="H66" s="68" t="s">
        <v>109</v>
      </c>
      <c r="I66" s="68" t="s">
        <v>109</v>
      </c>
      <c r="J66" s="68" t="s">
        <v>109</v>
      </c>
      <c r="K66" s="68" t="s">
        <v>109</v>
      </c>
      <c r="L66" s="68" t="s">
        <v>109</v>
      </c>
      <c r="M66" s="68" t="s">
        <v>109</v>
      </c>
      <c r="N66" s="68" t="s">
        <v>109</v>
      </c>
      <c r="O66" s="68" t="s">
        <v>109</v>
      </c>
      <c r="P66" s="68" t="s">
        <v>109</v>
      </c>
      <c r="Q66" s="68" t="s">
        <v>109</v>
      </c>
      <c r="R66" s="68" t="s">
        <v>109</v>
      </c>
      <c r="S66" s="68" t="s">
        <v>109</v>
      </c>
      <c r="T66" s="68" t="s">
        <v>109</v>
      </c>
      <c r="U66" s="68">
        <v>0.25</v>
      </c>
      <c r="V66" s="68" t="s">
        <v>109</v>
      </c>
      <c r="W66" s="68" t="s">
        <v>109</v>
      </c>
      <c r="X66" s="68" t="s">
        <v>109</v>
      </c>
      <c r="Y66" s="68" t="s">
        <v>109</v>
      </c>
      <c r="Z66" s="68" t="s">
        <v>109</v>
      </c>
      <c r="AA66" s="68" t="s">
        <v>109</v>
      </c>
      <c r="AB66" s="68">
        <v>0.25</v>
      </c>
      <c r="AC66" s="68" t="s">
        <v>109</v>
      </c>
      <c r="AD66" s="68" t="s">
        <v>109</v>
      </c>
      <c r="AE66" s="68" t="s">
        <v>109</v>
      </c>
      <c r="AF66" s="68" t="s">
        <v>109</v>
      </c>
      <c r="AG66" s="68" t="s">
        <v>109</v>
      </c>
      <c r="AH66" s="68" t="s">
        <v>109</v>
      </c>
      <c r="AI66" s="68" t="s">
        <v>109</v>
      </c>
      <c r="AJ66" s="68" t="s">
        <v>109</v>
      </c>
      <c r="AK66" s="68" t="s">
        <v>109</v>
      </c>
      <c r="AL66" s="68" t="s">
        <v>109</v>
      </c>
      <c r="AM66" s="68" t="s">
        <v>109</v>
      </c>
      <c r="AN66" s="68" t="s">
        <v>109</v>
      </c>
      <c r="AO66" s="68" t="s">
        <v>109</v>
      </c>
      <c r="AP66" s="68" t="s">
        <v>109</v>
      </c>
      <c r="AQ66" s="68" t="s">
        <v>109</v>
      </c>
      <c r="AR66" s="68" t="s">
        <v>109</v>
      </c>
      <c r="AS66" s="68" t="s">
        <v>109</v>
      </c>
      <c r="AT66" s="68" t="s">
        <v>109</v>
      </c>
      <c r="AU66" s="68" t="s">
        <v>109</v>
      </c>
      <c r="AV66" s="68" t="s">
        <v>109</v>
      </c>
      <c r="AW66" s="68" t="s">
        <v>109</v>
      </c>
      <c r="AX66" s="68" t="s">
        <v>109</v>
      </c>
      <c r="AY66" s="68" t="s">
        <v>109</v>
      </c>
      <c r="AZ66" s="68" t="s">
        <v>109</v>
      </c>
      <c r="BA66" s="68" t="s">
        <v>109</v>
      </c>
      <c r="BB66" s="68" t="s">
        <v>109</v>
      </c>
      <c r="BC66" s="68" t="s">
        <v>109</v>
      </c>
      <c r="BD66" s="68" t="s">
        <v>109</v>
      </c>
      <c r="BE66" s="68" t="s">
        <v>109</v>
      </c>
      <c r="BF66" s="68" t="s">
        <v>109</v>
      </c>
      <c r="BG66" s="68" t="s">
        <v>109</v>
      </c>
      <c r="BH66" s="68" t="s">
        <v>109</v>
      </c>
      <c r="BI66" s="68" t="s">
        <v>109</v>
      </c>
      <c r="BJ66" s="68" t="s">
        <v>109</v>
      </c>
      <c r="BK66" s="68" t="s">
        <v>109</v>
      </c>
      <c r="BL66" s="68" t="s">
        <v>109</v>
      </c>
      <c r="BM66" s="68" t="s">
        <v>109</v>
      </c>
      <c r="BN66" s="68" t="s">
        <v>109</v>
      </c>
      <c r="BO66" s="68" t="s">
        <v>109</v>
      </c>
      <c r="BP66" s="68" t="s">
        <v>109</v>
      </c>
      <c r="BQ66" s="68" t="s">
        <v>109</v>
      </c>
      <c r="BR66" s="68" t="s">
        <v>109</v>
      </c>
      <c r="BS66" s="68" t="s">
        <v>109</v>
      </c>
      <c r="BT66" s="68" t="s">
        <v>109</v>
      </c>
      <c r="BU66" s="68" t="s">
        <v>109</v>
      </c>
      <c r="BV66" s="68" t="s">
        <v>109</v>
      </c>
      <c r="BW66" s="68" t="s">
        <v>109</v>
      </c>
      <c r="BX66" s="68" t="s">
        <v>109</v>
      </c>
      <c r="BY66" s="68">
        <v>0.25</v>
      </c>
      <c r="BZ66" s="68" t="s">
        <v>109</v>
      </c>
      <c r="CA66" s="68" t="s">
        <v>109</v>
      </c>
      <c r="CB66" s="68" t="s">
        <v>109</v>
      </c>
      <c r="CC66" s="68" t="s">
        <v>109</v>
      </c>
      <c r="CD66" s="68" t="s">
        <v>109</v>
      </c>
      <c r="CE66" s="68" t="s">
        <v>109</v>
      </c>
      <c r="CF66" s="68">
        <v>0.25</v>
      </c>
      <c r="CG66" s="68" t="s">
        <v>109</v>
      </c>
      <c r="CH66" s="68" t="s">
        <v>109</v>
      </c>
      <c r="CI66" s="68" t="s">
        <v>109</v>
      </c>
      <c r="CJ66" s="68" t="s">
        <v>109</v>
      </c>
      <c r="CK66" s="68" t="s">
        <v>109</v>
      </c>
      <c r="CL66" s="68" t="s">
        <v>109</v>
      </c>
    </row>
    <row r="67" s="1" customFormat="1" ht="47.25">
      <c r="A67" s="105" t="s">
        <v>161</v>
      </c>
      <c r="B67" s="65" t="s">
        <v>195</v>
      </c>
      <c r="C67" s="65" t="s">
        <v>196</v>
      </c>
      <c r="D67" s="68">
        <v>0.25</v>
      </c>
      <c r="E67" s="68">
        <v>0.25</v>
      </c>
      <c r="F67" s="68" t="s">
        <v>109</v>
      </c>
      <c r="G67" s="68" t="s">
        <v>109</v>
      </c>
      <c r="H67" s="68" t="s">
        <v>109</v>
      </c>
      <c r="I67" s="68" t="s">
        <v>109</v>
      </c>
      <c r="J67" s="68" t="s">
        <v>109</v>
      </c>
      <c r="K67" s="68" t="s">
        <v>109</v>
      </c>
      <c r="L67" s="68" t="s">
        <v>109</v>
      </c>
      <c r="M67" s="68" t="s">
        <v>109</v>
      </c>
      <c r="N67" s="68" t="s">
        <v>109</v>
      </c>
      <c r="O67" s="68" t="s">
        <v>109</v>
      </c>
      <c r="P67" s="68" t="s">
        <v>109</v>
      </c>
      <c r="Q67" s="68" t="s">
        <v>109</v>
      </c>
      <c r="R67" s="68" t="s">
        <v>109</v>
      </c>
      <c r="S67" s="68" t="s">
        <v>109</v>
      </c>
      <c r="T67" s="68" t="s">
        <v>109</v>
      </c>
      <c r="U67" s="68">
        <v>0.25</v>
      </c>
      <c r="V67" s="68" t="s">
        <v>109</v>
      </c>
      <c r="W67" s="68" t="s">
        <v>109</v>
      </c>
      <c r="X67" s="68" t="s">
        <v>109</v>
      </c>
      <c r="Y67" s="68" t="s">
        <v>109</v>
      </c>
      <c r="Z67" s="68" t="s">
        <v>109</v>
      </c>
      <c r="AA67" s="68" t="s">
        <v>109</v>
      </c>
      <c r="AB67" s="68">
        <v>0.25</v>
      </c>
      <c r="AC67" s="68" t="s">
        <v>109</v>
      </c>
      <c r="AD67" s="68" t="s">
        <v>109</v>
      </c>
      <c r="AE67" s="68" t="s">
        <v>109</v>
      </c>
      <c r="AF67" s="68" t="s">
        <v>109</v>
      </c>
      <c r="AG67" s="68" t="s">
        <v>109</v>
      </c>
      <c r="AH67" s="68" t="s">
        <v>109</v>
      </c>
      <c r="AI67" s="68" t="s">
        <v>109</v>
      </c>
      <c r="AJ67" s="68" t="s">
        <v>109</v>
      </c>
      <c r="AK67" s="68" t="s">
        <v>109</v>
      </c>
      <c r="AL67" s="68" t="s">
        <v>109</v>
      </c>
      <c r="AM67" s="68" t="s">
        <v>109</v>
      </c>
      <c r="AN67" s="68" t="s">
        <v>109</v>
      </c>
      <c r="AO67" s="68" t="s">
        <v>109</v>
      </c>
      <c r="AP67" s="68" t="s">
        <v>109</v>
      </c>
      <c r="AQ67" s="68" t="s">
        <v>109</v>
      </c>
      <c r="AR67" s="68" t="s">
        <v>109</v>
      </c>
      <c r="AS67" s="68" t="s">
        <v>109</v>
      </c>
      <c r="AT67" s="68" t="s">
        <v>109</v>
      </c>
      <c r="AU67" s="68" t="s">
        <v>109</v>
      </c>
      <c r="AV67" s="68" t="s">
        <v>109</v>
      </c>
      <c r="AW67" s="68" t="s">
        <v>109</v>
      </c>
      <c r="AX67" s="68" t="s">
        <v>109</v>
      </c>
      <c r="AY67" s="68" t="s">
        <v>109</v>
      </c>
      <c r="AZ67" s="68" t="s">
        <v>109</v>
      </c>
      <c r="BA67" s="68" t="s">
        <v>109</v>
      </c>
      <c r="BB67" s="68" t="s">
        <v>109</v>
      </c>
      <c r="BC67" s="68" t="s">
        <v>109</v>
      </c>
      <c r="BD67" s="68" t="s">
        <v>109</v>
      </c>
      <c r="BE67" s="68" t="s">
        <v>109</v>
      </c>
      <c r="BF67" s="68" t="s">
        <v>109</v>
      </c>
      <c r="BG67" s="68" t="s">
        <v>109</v>
      </c>
      <c r="BH67" s="68" t="s">
        <v>109</v>
      </c>
      <c r="BI67" s="68" t="s">
        <v>109</v>
      </c>
      <c r="BJ67" s="68" t="s">
        <v>109</v>
      </c>
      <c r="BK67" s="68" t="s">
        <v>109</v>
      </c>
      <c r="BL67" s="68" t="s">
        <v>109</v>
      </c>
      <c r="BM67" s="68" t="s">
        <v>109</v>
      </c>
      <c r="BN67" s="68" t="s">
        <v>109</v>
      </c>
      <c r="BO67" s="68" t="s">
        <v>109</v>
      </c>
      <c r="BP67" s="68" t="s">
        <v>109</v>
      </c>
      <c r="BQ67" s="68" t="s">
        <v>109</v>
      </c>
      <c r="BR67" s="68" t="s">
        <v>109</v>
      </c>
      <c r="BS67" s="68" t="s">
        <v>109</v>
      </c>
      <c r="BT67" s="68" t="s">
        <v>109</v>
      </c>
      <c r="BU67" s="68" t="s">
        <v>109</v>
      </c>
      <c r="BV67" s="68" t="s">
        <v>109</v>
      </c>
      <c r="BW67" s="68" t="s">
        <v>109</v>
      </c>
      <c r="BX67" s="68" t="s">
        <v>109</v>
      </c>
      <c r="BY67" s="68">
        <v>0.25</v>
      </c>
      <c r="BZ67" s="68" t="s">
        <v>109</v>
      </c>
      <c r="CA67" s="68" t="s">
        <v>109</v>
      </c>
      <c r="CB67" s="68" t="s">
        <v>109</v>
      </c>
      <c r="CC67" s="68" t="s">
        <v>109</v>
      </c>
      <c r="CD67" s="68" t="s">
        <v>109</v>
      </c>
      <c r="CE67" s="68" t="s">
        <v>109</v>
      </c>
      <c r="CF67" s="68">
        <v>0.25</v>
      </c>
      <c r="CG67" s="68" t="s">
        <v>109</v>
      </c>
      <c r="CH67" s="68" t="s">
        <v>109</v>
      </c>
      <c r="CI67" s="68" t="s">
        <v>109</v>
      </c>
      <c r="CJ67" s="68" t="s">
        <v>109</v>
      </c>
      <c r="CK67" s="68" t="s">
        <v>109</v>
      </c>
      <c r="CL67" s="68" t="s">
        <v>109</v>
      </c>
    </row>
    <row r="68" s="1" customFormat="1" ht="63">
      <c r="A68" s="105" t="s">
        <v>161</v>
      </c>
      <c r="B68" s="65" t="s">
        <v>197</v>
      </c>
      <c r="C68" s="65" t="s">
        <v>1395</v>
      </c>
      <c r="D68" s="68" t="s">
        <v>109</v>
      </c>
      <c r="E68" s="68">
        <v>7.3413666666666666</v>
      </c>
      <c r="F68" s="68" t="s">
        <v>109</v>
      </c>
      <c r="G68" s="68" t="s">
        <v>109</v>
      </c>
      <c r="H68" s="68" t="s">
        <v>109</v>
      </c>
      <c r="I68" s="68" t="s">
        <v>109</v>
      </c>
      <c r="J68" s="68" t="s">
        <v>109</v>
      </c>
      <c r="K68" s="68" t="s">
        <v>109</v>
      </c>
      <c r="L68" s="68" t="s">
        <v>109</v>
      </c>
      <c r="M68" s="68" t="s">
        <v>109</v>
      </c>
      <c r="N68" s="68" t="s">
        <v>109</v>
      </c>
      <c r="O68" s="68" t="s">
        <v>109</v>
      </c>
      <c r="P68" s="68" t="s">
        <v>109</v>
      </c>
      <c r="Q68" s="68" t="s">
        <v>109</v>
      </c>
      <c r="R68" s="68" t="s">
        <v>109</v>
      </c>
      <c r="S68" s="68" t="s">
        <v>109</v>
      </c>
      <c r="T68" s="68" t="s">
        <v>109</v>
      </c>
      <c r="U68" s="68" t="s">
        <v>109</v>
      </c>
      <c r="V68" s="68" t="s">
        <v>109</v>
      </c>
      <c r="W68" s="68" t="s">
        <v>109</v>
      </c>
      <c r="X68" s="68" t="s">
        <v>109</v>
      </c>
      <c r="Y68" s="68" t="s">
        <v>109</v>
      </c>
      <c r="Z68" s="68" t="s">
        <v>109</v>
      </c>
      <c r="AA68" s="68" t="s">
        <v>109</v>
      </c>
      <c r="AB68" s="68" t="s">
        <v>109</v>
      </c>
      <c r="AC68" s="68" t="s">
        <v>109</v>
      </c>
      <c r="AD68" s="68" t="s">
        <v>109</v>
      </c>
      <c r="AE68" s="68" t="s">
        <v>109</v>
      </c>
      <c r="AF68" s="68" t="s">
        <v>109</v>
      </c>
      <c r="AG68" s="68" t="s">
        <v>109</v>
      </c>
      <c r="AH68" s="68" t="s">
        <v>109</v>
      </c>
      <c r="AI68" s="68" t="s">
        <v>109</v>
      </c>
      <c r="AJ68" s="68" t="s">
        <v>109</v>
      </c>
      <c r="AK68" s="68" t="s">
        <v>109</v>
      </c>
      <c r="AL68" s="68" t="s">
        <v>109</v>
      </c>
      <c r="AM68" s="68" t="s">
        <v>109</v>
      </c>
      <c r="AN68" s="68" t="s">
        <v>109</v>
      </c>
      <c r="AO68" s="68" t="s">
        <v>109</v>
      </c>
      <c r="AP68" s="68" t="s">
        <v>109</v>
      </c>
      <c r="AQ68" s="68" t="s">
        <v>109</v>
      </c>
      <c r="AR68" s="68" t="s">
        <v>109</v>
      </c>
      <c r="AS68" s="68" t="s">
        <v>109</v>
      </c>
      <c r="AT68" s="68" t="s">
        <v>109</v>
      </c>
      <c r="AU68" s="68" t="s">
        <v>109</v>
      </c>
      <c r="AV68" s="68" t="s">
        <v>109</v>
      </c>
      <c r="AW68" s="68" t="s">
        <v>109</v>
      </c>
      <c r="AX68" s="68" t="s">
        <v>109</v>
      </c>
      <c r="AY68" s="68" t="s">
        <v>109</v>
      </c>
      <c r="AZ68" s="68" t="s">
        <v>109</v>
      </c>
      <c r="BA68" s="68" t="s">
        <v>109</v>
      </c>
      <c r="BB68" s="68" t="s">
        <v>109</v>
      </c>
      <c r="BC68" s="68" t="s">
        <v>109</v>
      </c>
      <c r="BD68" s="68" t="s">
        <v>109</v>
      </c>
      <c r="BE68" s="68" t="s">
        <v>109</v>
      </c>
      <c r="BF68" s="68" t="s">
        <v>109</v>
      </c>
      <c r="BG68" s="68" t="s">
        <v>109</v>
      </c>
      <c r="BH68" s="68" t="s">
        <v>109</v>
      </c>
      <c r="BI68" s="68" t="s">
        <v>109</v>
      </c>
      <c r="BJ68" s="68" t="s">
        <v>109</v>
      </c>
      <c r="BK68" s="68" t="s">
        <v>109</v>
      </c>
      <c r="BL68" s="68" t="s">
        <v>109</v>
      </c>
      <c r="BM68" s="68" t="s">
        <v>109</v>
      </c>
      <c r="BN68" s="68" t="s">
        <v>109</v>
      </c>
      <c r="BO68" s="68" t="s">
        <v>109</v>
      </c>
      <c r="BP68" s="68" t="s">
        <v>109</v>
      </c>
      <c r="BQ68" s="68" t="s">
        <v>109</v>
      </c>
      <c r="BR68" s="68">
        <v>7.3413666666666666</v>
      </c>
      <c r="BS68" s="68">
        <v>0.80000000000000004</v>
      </c>
      <c r="BT68" s="68" t="s">
        <v>109</v>
      </c>
      <c r="BU68" s="68">
        <v>2</v>
      </c>
      <c r="BV68" s="68" t="s">
        <v>109</v>
      </c>
      <c r="BW68" s="68">
        <v>7</v>
      </c>
      <c r="BX68" s="68" t="s">
        <v>109</v>
      </c>
      <c r="BY68" s="68" t="s">
        <v>109</v>
      </c>
      <c r="BZ68" s="68" t="s">
        <v>109</v>
      </c>
      <c r="CA68" s="68" t="s">
        <v>109</v>
      </c>
      <c r="CB68" s="68" t="s">
        <v>109</v>
      </c>
      <c r="CC68" s="68" t="s">
        <v>109</v>
      </c>
      <c r="CD68" s="68" t="s">
        <v>109</v>
      </c>
      <c r="CE68" s="68" t="s">
        <v>109</v>
      </c>
      <c r="CF68" s="68">
        <v>7.3413666666666666</v>
      </c>
      <c r="CG68" s="68">
        <v>0.80000000000000004</v>
      </c>
      <c r="CH68" s="68" t="s">
        <v>109</v>
      </c>
      <c r="CI68" s="68">
        <v>2</v>
      </c>
      <c r="CJ68" s="68" t="s">
        <v>109</v>
      </c>
      <c r="CK68" s="68">
        <v>7</v>
      </c>
      <c r="CL68" s="68" t="s">
        <v>109</v>
      </c>
    </row>
    <row r="69" s="1" customFormat="1" ht="47.25">
      <c r="A69" s="105" t="s">
        <v>161</v>
      </c>
      <c r="B69" s="65" t="s">
        <v>198</v>
      </c>
      <c r="C69" s="65" t="s">
        <v>199</v>
      </c>
      <c r="D69" s="68" t="s">
        <v>109</v>
      </c>
      <c r="E69" s="68">
        <v>1.1386805250000001</v>
      </c>
      <c r="F69" s="68" t="s">
        <v>109</v>
      </c>
      <c r="G69" s="68" t="s">
        <v>109</v>
      </c>
      <c r="H69" s="68" t="s">
        <v>109</v>
      </c>
      <c r="I69" s="68" t="s">
        <v>109</v>
      </c>
      <c r="J69" s="68" t="s">
        <v>109</v>
      </c>
      <c r="K69" s="68" t="s">
        <v>109</v>
      </c>
      <c r="L69" s="68" t="s">
        <v>109</v>
      </c>
      <c r="M69" s="68" t="s">
        <v>109</v>
      </c>
      <c r="N69" s="68" t="s">
        <v>109</v>
      </c>
      <c r="O69" s="68" t="s">
        <v>109</v>
      </c>
      <c r="P69" s="68" t="s">
        <v>109</v>
      </c>
      <c r="Q69" s="68" t="s">
        <v>109</v>
      </c>
      <c r="R69" s="68" t="s">
        <v>109</v>
      </c>
      <c r="S69" s="68" t="s">
        <v>109</v>
      </c>
      <c r="T69" s="68" t="s">
        <v>109</v>
      </c>
      <c r="U69" s="68" t="s">
        <v>109</v>
      </c>
      <c r="V69" s="68" t="s">
        <v>109</v>
      </c>
      <c r="W69" s="68" t="s">
        <v>109</v>
      </c>
      <c r="X69" s="68" t="s">
        <v>109</v>
      </c>
      <c r="Y69" s="68" t="s">
        <v>109</v>
      </c>
      <c r="Z69" s="68" t="s">
        <v>109</v>
      </c>
      <c r="AA69" s="68" t="s">
        <v>109</v>
      </c>
      <c r="AB69" s="68" t="s">
        <v>109</v>
      </c>
      <c r="AC69" s="68" t="s">
        <v>109</v>
      </c>
      <c r="AD69" s="68" t="s">
        <v>109</v>
      </c>
      <c r="AE69" s="68" t="s">
        <v>109</v>
      </c>
      <c r="AF69" s="68" t="s">
        <v>109</v>
      </c>
      <c r="AG69" s="68" t="s">
        <v>109</v>
      </c>
      <c r="AH69" s="68" t="s">
        <v>109</v>
      </c>
      <c r="AI69" s="68" t="s">
        <v>109</v>
      </c>
      <c r="AJ69" s="68" t="s">
        <v>109</v>
      </c>
      <c r="AK69" s="68" t="s">
        <v>109</v>
      </c>
      <c r="AL69" s="68" t="s">
        <v>109</v>
      </c>
      <c r="AM69" s="68" t="s">
        <v>109</v>
      </c>
      <c r="AN69" s="68" t="s">
        <v>109</v>
      </c>
      <c r="AO69" s="68" t="s">
        <v>109</v>
      </c>
      <c r="AP69" s="68" t="s">
        <v>109</v>
      </c>
      <c r="AQ69" s="68" t="s">
        <v>109</v>
      </c>
      <c r="AR69" s="68" t="s">
        <v>109</v>
      </c>
      <c r="AS69" s="68" t="s">
        <v>109</v>
      </c>
      <c r="AT69" s="68" t="s">
        <v>109</v>
      </c>
      <c r="AU69" s="68" t="s">
        <v>109</v>
      </c>
      <c r="AV69" s="68" t="s">
        <v>109</v>
      </c>
      <c r="AW69" s="68" t="s">
        <v>109</v>
      </c>
      <c r="AX69" s="68" t="s">
        <v>109</v>
      </c>
      <c r="AY69" s="68" t="s">
        <v>109</v>
      </c>
      <c r="AZ69" s="68" t="s">
        <v>109</v>
      </c>
      <c r="BA69" s="68" t="s">
        <v>109</v>
      </c>
      <c r="BB69" s="68" t="s">
        <v>109</v>
      </c>
      <c r="BC69" s="68" t="s">
        <v>109</v>
      </c>
      <c r="BD69" s="68" t="s">
        <v>109</v>
      </c>
      <c r="BE69" s="68" t="s">
        <v>109</v>
      </c>
      <c r="BF69" s="68" t="s">
        <v>109</v>
      </c>
      <c r="BG69" s="68" t="s">
        <v>109</v>
      </c>
      <c r="BH69" s="68" t="s">
        <v>109</v>
      </c>
      <c r="BI69" s="68" t="s">
        <v>109</v>
      </c>
      <c r="BJ69" s="68" t="s">
        <v>109</v>
      </c>
      <c r="BK69" s="68" t="s">
        <v>109</v>
      </c>
      <c r="BL69" s="68" t="s">
        <v>109</v>
      </c>
      <c r="BM69" s="68" t="s">
        <v>109</v>
      </c>
      <c r="BN69" s="68" t="s">
        <v>109</v>
      </c>
      <c r="BO69" s="68" t="s">
        <v>109</v>
      </c>
      <c r="BP69" s="68" t="s">
        <v>109</v>
      </c>
      <c r="BQ69" s="68" t="s">
        <v>109</v>
      </c>
      <c r="BR69" s="68">
        <v>1.1386805250000001</v>
      </c>
      <c r="BS69" s="68" t="s">
        <v>109</v>
      </c>
      <c r="BT69" s="68" t="s">
        <v>109</v>
      </c>
      <c r="BU69" s="68" t="s">
        <v>109</v>
      </c>
      <c r="BV69" s="68" t="s">
        <v>109</v>
      </c>
      <c r="BW69" s="68" t="s">
        <v>109</v>
      </c>
      <c r="BX69" s="68" t="s">
        <v>109</v>
      </c>
      <c r="BY69" s="68" t="s">
        <v>109</v>
      </c>
      <c r="BZ69" s="68" t="s">
        <v>109</v>
      </c>
      <c r="CA69" s="68" t="s">
        <v>109</v>
      </c>
      <c r="CB69" s="68" t="s">
        <v>109</v>
      </c>
      <c r="CC69" s="68" t="s">
        <v>109</v>
      </c>
      <c r="CD69" s="68" t="s">
        <v>109</v>
      </c>
      <c r="CE69" s="68" t="s">
        <v>109</v>
      </c>
      <c r="CF69" s="68">
        <v>1.1386805250000001</v>
      </c>
      <c r="CG69" s="68" t="s">
        <v>109</v>
      </c>
      <c r="CH69" s="68" t="s">
        <v>109</v>
      </c>
      <c r="CI69" s="68" t="s">
        <v>109</v>
      </c>
      <c r="CJ69" s="68" t="s">
        <v>109</v>
      </c>
      <c r="CK69" s="68" t="s">
        <v>109</v>
      </c>
      <c r="CL69" s="68" t="s">
        <v>109</v>
      </c>
    </row>
    <row r="70" s="1" customFormat="1" ht="47.25">
      <c r="A70" s="105" t="s">
        <v>161</v>
      </c>
      <c r="B70" s="65" t="s">
        <v>200</v>
      </c>
      <c r="C70" s="65" t="s">
        <v>201</v>
      </c>
      <c r="D70" s="68" t="s">
        <v>109</v>
      </c>
      <c r="E70" s="68">
        <v>0.61908695833333338</v>
      </c>
      <c r="F70" s="68" t="s">
        <v>109</v>
      </c>
      <c r="G70" s="68" t="s">
        <v>109</v>
      </c>
      <c r="H70" s="68" t="s">
        <v>109</v>
      </c>
      <c r="I70" s="68" t="s">
        <v>109</v>
      </c>
      <c r="J70" s="68" t="s">
        <v>109</v>
      </c>
      <c r="K70" s="68" t="s">
        <v>109</v>
      </c>
      <c r="L70" s="68" t="s">
        <v>109</v>
      </c>
      <c r="M70" s="68" t="s">
        <v>109</v>
      </c>
      <c r="N70" s="68" t="s">
        <v>109</v>
      </c>
      <c r="O70" s="68" t="s">
        <v>109</v>
      </c>
      <c r="P70" s="68" t="s">
        <v>109</v>
      </c>
      <c r="Q70" s="68" t="s">
        <v>109</v>
      </c>
      <c r="R70" s="68" t="s">
        <v>109</v>
      </c>
      <c r="S70" s="68" t="s">
        <v>109</v>
      </c>
      <c r="T70" s="68" t="s">
        <v>109</v>
      </c>
      <c r="U70" s="68" t="s">
        <v>109</v>
      </c>
      <c r="V70" s="68" t="s">
        <v>109</v>
      </c>
      <c r="W70" s="68" t="s">
        <v>109</v>
      </c>
      <c r="X70" s="68" t="s">
        <v>109</v>
      </c>
      <c r="Y70" s="68" t="s">
        <v>109</v>
      </c>
      <c r="Z70" s="68" t="s">
        <v>109</v>
      </c>
      <c r="AA70" s="68" t="s">
        <v>109</v>
      </c>
      <c r="AB70" s="68" t="s">
        <v>109</v>
      </c>
      <c r="AC70" s="68" t="s">
        <v>109</v>
      </c>
      <c r="AD70" s="68" t="s">
        <v>109</v>
      </c>
      <c r="AE70" s="68" t="s">
        <v>109</v>
      </c>
      <c r="AF70" s="68" t="s">
        <v>109</v>
      </c>
      <c r="AG70" s="68" t="s">
        <v>109</v>
      </c>
      <c r="AH70" s="68" t="s">
        <v>109</v>
      </c>
      <c r="AI70" s="68" t="s">
        <v>109</v>
      </c>
      <c r="AJ70" s="68" t="s">
        <v>109</v>
      </c>
      <c r="AK70" s="68" t="s">
        <v>109</v>
      </c>
      <c r="AL70" s="68" t="s">
        <v>109</v>
      </c>
      <c r="AM70" s="68" t="s">
        <v>109</v>
      </c>
      <c r="AN70" s="68" t="s">
        <v>109</v>
      </c>
      <c r="AO70" s="68" t="s">
        <v>109</v>
      </c>
      <c r="AP70" s="68" t="s">
        <v>109</v>
      </c>
      <c r="AQ70" s="68" t="s">
        <v>109</v>
      </c>
      <c r="AR70" s="68" t="s">
        <v>109</v>
      </c>
      <c r="AS70" s="68" t="s">
        <v>109</v>
      </c>
      <c r="AT70" s="68" t="s">
        <v>109</v>
      </c>
      <c r="AU70" s="68" t="s">
        <v>109</v>
      </c>
      <c r="AV70" s="68" t="s">
        <v>109</v>
      </c>
      <c r="AW70" s="68" t="s">
        <v>109</v>
      </c>
      <c r="AX70" s="68" t="s">
        <v>109</v>
      </c>
      <c r="AY70" s="68" t="s">
        <v>109</v>
      </c>
      <c r="AZ70" s="68" t="s">
        <v>109</v>
      </c>
      <c r="BA70" s="68" t="s">
        <v>109</v>
      </c>
      <c r="BB70" s="68" t="s">
        <v>109</v>
      </c>
      <c r="BC70" s="68" t="s">
        <v>109</v>
      </c>
      <c r="BD70" s="68" t="s">
        <v>109</v>
      </c>
      <c r="BE70" s="68" t="s">
        <v>109</v>
      </c>
      <c r="BF70" s="68" t="s">
        <v>109</v>
      </c>
      <c r="BG70" s="68" t="s">
        <v>109</v>
      </c>
      <c r="BH70" s="68" t="s">
        <v>109</v>
      </c>
      <c r="BI70" s="68" t="s">
        <v>109</v>
      </c>
      <c r="BJ70" s="68" t="s">
        <v>109</v>
      </c>
      <c r="BK70" s="68" t="s">
        <v>109</v>
      </c>
      <c r="BL70" s="68" t="s">
        <v>109</v>
      </c>
      <c r="BM70" s="68" t="s">
        <v>109</v>
      </c>
      <c r="BN70" s="68" t="s">
        <v>109</v>
      </c>
      <c r="BO70" s="68" t="s">
        <v>109</v>
      </c>
      <c r="BP70" s="68" t="s">
        <v>109</v>
      </c>
      <c r="BQ70" s="68" t="s">
        <v>109</v>
      </c>
      <c r="BR70" s="68">
        <v>0.61908695833333338</v>
      </c>
      <c r="BS70" s="68" t="s">
        <v>109</v>
      </c>
      <c r="BT70" s="68" t="s">
        <v>109</v>
      </c>
      <c r="BU70" s="68" t="s">
        <v>109</v>
      </c>
      <c r="BV70" s="68" t="s">
        <v>109</v>
      </c>
      <c r="BW70" s="68" t="s">
        <v>109</v>
      </c>
      <c r="BX70" s="68" t="s">
        <v>109</v>
      </c>
      <c r="BY70" s="68" t="s">
        <v>109</v>
      </c>
      <c r="BZ70" s="68" t="s">
        <v>109</v>
      </c>
      <c r="CA70" s="68" t="s">
        <v>109</v>
      </c>
      <c r="CB70" s="68" t="s">
        <v>109</v>
      </c>
      <c r="CC70" s="68" t="s">
        <v>109</v>
      </c>
      <c r="CD70" s="68" t="s">
        <v>109</v>
      </c>
      <c r="CE70" s="68" t="s">
        <v>109</v>
      </c>
      <c r="CF70" s="68">
        <v>0.61908695833333338</v>
      </c>
      <c r="CG70" s="68" t="s">
        <v>109</v>
      </c>
      <c r="CH70" s="68" t="s">
        <v>109</v>
      </c>
      <c r="CI70" s="68" t="s">
        <v>109</v>
      </c>
      <c r="CJ70" s="68" t="s">
        <v>109</v>
      </c>
      <c r="CK70" s="68" t="s">
        <v>109</v>
      </c>
      <c r="CL70" s="68" t="s">
        <v>109</v>
      </c>
    </row>
    <row r="71" s="1" customFormat="1" ht="31.5">
      <c r="A71" s="105" t="s">
        <v>161</v>
      </c>
      <c r="B71" s="65" t="s">
        <v>202</v>
      </c>
      <c r="C71" s="65" t="s">
        <v>1396</v>
      </c>
      <c r="D71" s="68" t="s">
        <v>109</v>
      </c>
      <c r="E71" s="68">
        <v>0.34283172500000003</v>
      </c>
      <c r="F71" s="68" t="s">
        <v>109</v>
      </c>
      <c r="G71" s="68" t="s">
        <v>109</v>
      </c>
      <c r="H71" s="68" t="s">
        <v>109</v>
      </c>
      <c r="I71" s="68" t="s">
        <v>109</v>
      </c>
      <c r="J71" s="68" t="s">
        <v>109</v>
      </c>
      <c r="K71" s="68" t="s">
        <v>109</v>
      </c>
      <c r="L71" s="68" t="s">
        <v>109</v>
      </c>
      <c r="M71" s="68" t="s">
        <v>109</v>
      </c>
      <c r="N71" s="68" t="s">
        <v>109</v>
      </c>
      <c r="O71" s="68" t="s">
        <v>109</v>
      </c>
      <c r="P71" s="68" t="s">
        <v>109</v>
      </c>
      <c r="Q71" s="68" t="s">
        <v>109</v>
      </c>
      <c r="R71" s="68" t="s">
        <v>109</v>
      </c>
      <c r="S71" s="68" t="s">
        <v>109</v>
      </c>
      <c r="T71" s="68" t="s">
        <v>109</v>
      </c>
      <c r="U71" s="68" t="s">
        <v>109</v>
      </c>
      <c r="V71" s="68" t="s">
        <v>109</v>
      </c>
      <c r="W71" s="68" t="s">
        <v>109</v>
      </c>
      <c r="X71" s="68" t="s">
        <v>109</v>
      </c>
      <c r="Y71" s="68" t="s">
        <v>109</v>
      </c>
      <c r="Z71" s="68" t="s">
        <v>109</v>
      </c>
      <c r="AA71" s="68" t="s">
        <v>109</v>
      </c>
      <c r="AB71" s="68" t="s">
        <v>109</v>
      </c>
      <c r="AC71" s="68" t="s">
        <v>109</v>
      </c>
      <c r="AD71" s="68" t="s">
        <v>109</v>
      </c>
      <c r="AE71" s="68" t="s">
        <v>109</v>
      </c>
      <c r="AF71" s="68" t="s">
        <v>109</v>
      </c>
      <c r="AG71" s="68" t="s">
        <v>109</v>
      </c>
      <c r="AH71" s="68" t="s">
        <v>109</v>
      </c>
      <c r="AI71" s="68" t="s">
        <v>109</v>
      </c>
      <c r="AJ71" s="68" t="s">
        <v>109</v>
      </c>
      <c r="AK71" s="68" t="s">
        <v>109</v>
      </c>
      <c r="AL71" s="68" t="s">
        <v>109</v>
      </c>
      <c r="AM71" s="68" t="s">
        <v>109</v>
      </c>
      <c r="AN71" s="68" t="s">
        <v>109</v>
      </c>
      <c r="AO71" s="68" t="s">
        <v>109</v>
      </c>
      <c r="AP71" s="68" t="s">
        <v>109</v>
      </c>
      <c r="AQ71" s="68" t="s">
        <v>109</v>
      </c>
      <c r="AR71" s="68" t="s">
        <v>109</v>
      </c>
      <c r="AS71" s="68" t="s">
        <v>109</v>
      </c>
      <c r="AT71" s="68" t="s">
        <v>109</v>
      </c>
      <c r="AU71" s="68" t="s">
        <v>109</v>
      </c>
      <c r="AV71" s="68" t="s">
        <v>109</v>
      </c>
      <c r="AW71" s="68" t="s">
        <v>109</v>
      </c>
      <c r="AX71" s="68" t="s">
        <v>109</v>
      </c>
      <c r="AY71" s="68" t="s">
        <v>109</v>
      </c>
      <c r="AZ71" s="68" t="s">
        <v>109</v>
      </c>
      <c r="BA71" s="68" t="s">
        <v>109</v>
      </c>
      <c r="BB71" s="68" t="s">
        <v>109</v>
      </c>
      <c r="BC71" s="68" t="s">
        <v>109</v>
      </c>
      <c r="BD71" s="68" t="s">
        <v>109</v>
      </c>
      <c r="BE71" s="68" t="s">
        <v>109</v>
      </c>
      <c r="BF71" s="68" t="s">
        <v>109</v>
      </c>
      <c r="BG71" s="68" t="s">
        <v>109</v>
      </c>
      <c r="BH71" s="68" t="s">
        <v>109</v>
      </c>
      <c r="BI71" s="68" t="s">
        <v>109</v>
      </c>
      <c r="BJ71" s="68" t="s">
        <v>109</v>
      </c>
      <c r="BK71" s="68" t="s">
        <v>109</v>
      </c>
      <c r="BL71" s="68" t="s">
        <v>109</v>
      </c>
      <c r="BM71" s="68" t="s">
        <v>109</v>
      </c>
      <c r="BN71" s="68" t="s">
        <v>109</v>
      </c>
      <c r="BO71" s="68" t="s">
        <v>109</v>
      </c>
      <c r="BP71" s="68" t="s">
        <v>109</v>
      </c>
      <c r="BQ71" s="68" t="s">
        <v>109</v>
      </c>
      <c r="BR71" s="68">
        <v>0.34283172500000003</v>
      </c>
      <c r="BS71" s="68" t="s">
        <v>109</v>
      </c>
      <c r="BT71" s="68" t="s">
        <v>109</v>
      </c>
      <c r="BU71" s="68" t="s">
        <v>109</v>
      </c>
      <c r="BV71" s="68" t="s">
        <v>109</v>
      </c>
      <c r="BW71" s="68" t="s">
        <v>109</v>
      </c>
      <c r="BX71" s="68" t="s">
        <v>109</v>
      </c>
      <c r="BY71" s="68" t="s">
        <v>109</v>
      </c>
      <c r="BZ71" s="68" t="s">
        <v>109</v>
      </c>
      <c r="CA71" s="68" t="s">
        <v>109</v>
      </c>
      <c r="CB71" s="68" t="s">
        <v>109</v>
      </c>
      <c r="CC71" s="68" t="s">
        <v>109</v>
      </c>
      <c r="CD71" s="68" t="s">
        <v>109</v>
      </c>
      <c r="CE71" s="68" t="s">
        <v>109</v>
      </c>
      <c r="CF71" s="68">
        <v>0.34283172500000003</v>
      </c>
      <c r="CG71" s="68" t="s">
        <v>109</v>
      </c>
      <c r="CH71" s="68" t="s">
        <v>109</v>
      </c>
      <c r="CI71" s="68" t="s">
        <v>109</v>
      </c>
      <c r="CJ71" s="68" t="s">
        <v>109</v>
      </c>
      <c r="CK71" s="68" t="s">
        <v>109</v>
      </c>
      <c r="CL71" s="68" t="s">
        <v>109</v>
      </c>
    </row>
    <row r="72" s="1" customFormat="1" ht="78.75">
      <c r="A72" s="105" t="s">
        <v>161</v>
      </c>
      <c r="B72" s="65" t="s">
        <v>203</v>
      </c>
      <c r="C72" s="65" t="s">
        <v>1397</v>
      </c>
      <c r="D72" s="68" t="s">
        <v>109</v>
      </c>
      <c r="E72" s="68">
        <v>2.8714158583333336</v>
      </c>
      <c r="F72" s="68" t="s">
        <v>109</v>
      </c>
      <c r="G72" s="68" t="s">
        <v>109</v>
      </c>
      <c r="H72" s="68" t="s">
        <v>109</v>
      </c>
      <c r="I72" s="68" t="s">
        <v>109</v>
      </c>
      <c r="J72" s="68" t="s">
        <v>109</v>
      </c>
      <c r="K72" s="68" t="s">
        <v>109</v>
      </c>
      <c r="L72" s="68" t="s">
        <v>109</v>
      </c>
      <c r="M72" s="68" t="s">
        <v>109</v>
      </c>
      <c r="N72" s="68" t="s">
        <v>109</v>
      </c>
      <c r="O72" s="68" t="s">
        <v>109</v>
      </c>
      <c r="P72" s="68" t="s">
        <v>109</v>
      </c>
      <c r="Q72" s="68" t="s">
        <v>109</v>
      </c>
      <c r="R72" s="68" t="s">
        <v>109</v>
      </c>
      <c r="S72" s="68" t="s">
        <v>109</v>
      </c>
      <c r="T72" s="68" t="s">
        <v>109</v>
      </c>
      <c r="U72" s="68" t="s">
        <v>109</v>
      </c>
      <c r="V72" s="68" t="s">
        <v>109</v>
      </c>
      <c r="W72" s="68" t="s">
        <v>109</v>
      </c>
      <c r="X72" s="68" t="s">
        <v>109</v>
      </c>
      <c r="Y72" s="68" t="s">
        <v>109</v>
      </c>
      <c r="Z72" s="68" t="s">
        <v>109</v>
      </c>
      <c r="AA72" s="68" t="s">
        <v>109</v>
      </c>
      <c r="AB72" s="68" t="s">
        <v>109</v>
      </c>
      <c r="AC72" s="68" t="s">
        <v>109</v>
      </c>
      <c r="AD72" s="68" t="s">
        <v>109</v>
      </c>
      <c r="AE72" s="68" t="s">
        <v>109</v>
      </c>
      <c r="AF72" s="68" t="s">
        <v>109</v>
      </c>
      <c r="AG72" s="68" t="s">
        <v>109</v>
      </c>
      <c r="AH72" s="68" t="s">
        <v>109</v>
      </c>
      <c r="AI72" s="68" t="s">
        <v>109</v>
      </c>
      <c r="AJ72" s="68" t="s">
        <v>109</v>
      </c>
      <c r="AK72" s="68" t="s">
        <v>109</v>
      </c>
      <c r="AL72" s="68" t="s">
        <v>109</v>
      </c>
      <c r="AM72" s="68" t="s">
        <v>109</v>
      </c>
      <c r="AN72" s="68" t="s">
        <v>109</v>
      </c>
      <c r="AO72" s="68" t="s">
        <v>109</v>
      </c>
      <c r="AP72" s="68" t="s">
        <v>109</v>
      </c>
      <c r="AQ72" s="68" t="s">
        <v>109</v>
      </c>
      <c r="AR72" s="68" t="s">
        <v>109</v>
      </c>
      <c r="AS72" s="68" t="s">
        <v>109</v>
      </c>
      <c r="AT72" s="68" t="s">
        <v>109</v>
      </c>
      <c r="AU72" s="68" t="s">
        <v>109</v>
      </c>
      <c r="AV72" s="68" t="s">
        <v>109</v>
      </c>
      <c r="AW72" s="68" t="s">
        <v>109</v>
      </c>
      <c r="AX72" s="68" t="s">
        <v>109</v>
      </c>
      <c r="AY72" s="68" t="s">
        <v>109</v>
      </c>
      <c r="AZ72" s="68" t="s">
        <v>109</v>
      </c>
      <c r="BA72" s="68" t="s">
        <v>109</v>
      </c>
      <c r="BB72" s="68" t="s">
        <v>109</v>
      </c>
      <c r="BC72" s="68" t="s">
        <v>109</v>
      </c>
      <c r="BD72" s="68" t="s">
        <v>109</v>
      </c>
      <c r="BE72" s="68" t="s">
        <v>109</v>
      </c>
      <c r="BF72" s="68" t="s">
        <v>109</v>
      </c>
      <c r="BG72" s="68" t="s">
        <v>109</v>
      </c>
      <c r="BH72" s="68" t="s">
        <v>109</v>
      </c>
      <c r="BI72" s="68" t="s">
        <v>109</v>
      </c>
      <c r="BJ72" s="68" t="s">
        <v>109</v>
      </c>
      <c r="BK72" s="68" t="s">
        <v>109</v>
      </c>
      <c r="BL72" s="68" t="s">
        <v>109</v>
      </c>
      <c r="BM72" s="68" t="s">
        <v>109</v>
      </c>
      <c r="BN72" s="68" t="s">
        <v>109</v>
      </c>
      <c r="BO72" s="68" t="s">
        <v>109</v>
      </c>
      <c r="BP72" s="68" t="s">
        <v>109</v>
      </c>
      <c r="BQ72" s="68" t="s">
        <v>109</v>
      </c>
      <c r="BR72" s="68">
        <v>2.8714158583333336</v>
      </c>
      <c r="BS72" s="68" t="s">
        <v>109</v>
      </c>
      <c r="BT72" s="68" t="s">
        <v>109</v>
      </c>
      <c r="BU72" s="68" t="s">
        <v>109</v>
      </c>
      <c r="BV72" s="68" t="s">
        <v>109</v>
      </c>
      <c r="BW72" s="68" t="s">
        <v>109</v>
      </c>
      <c r="BX72" s="68" t="s">
        <v>109</v>
      </c>
      <c r="BY72" s="68" t="s">
        <v>109</v>
      </c>
      <c r="BZ72" s="68" t="s">
        <v>109</v>
      </c>
      <c r="CA72" s="68" t="s">
        <v>109</v>
      </c>
      <c r="CB72" s="68" t="s">
        <v>109</v>
      </c>
      <c r="CC72" s="68" t="s">
        <v>109</v>
      </c>
      <c r="CD72" s="68" t="s">
        <v>109</v>
      </c>
      <c r="CE72" s="68" t="s">
        <v>109</v>
      </c>
      <c r="CF72" s="68">
        <v>2.8714158583333336</v>
      </c>
      <c r="CG72" s="68" t="s">
        <v>109</v>
      </c>
      <c r="CH72" s="68" t="s">
        <v>109</v>
      </c>
      <c r="CI72" s="68" t="s">
        <v>109</v>
      </c>
      <c r="CJ72" s="68" t="s">
        <v>109</v>
      </c>
      <c r="CK72" s="68" t="s">
        <v>109</v>
      </c>
      <c r="CL72" s="68" t="s">
        <v>109</v>
      </c>
    </row>
    <row r="73" s="1" customFormat="1">
      <c r="A73" s="105" t="s">
        <v>161</v>
      </c>
      <c r="B73" s="65" t="s">
        <v>204</v>
      </c>
      <c r="C73" s="65" t="s">
        <v>205</v>
      </c>
      <c r="D73" s="68" t="s">
        <v>109</v>
      </c>
      <c r="E73" s="68">
        <v>2.5</v>
      </c>
      <c r="F73" s="68" t="s">
        <v>109</v>
      </c>
      <c r="G73" s="68" t="s">
        <v>109</v>
      </c>
      <c r="H73" s="68" t="s">
        <v>109</v>
      </c>
      <c r="I73" s="68" t="s">
        <v>109</v>
      </c>
      <c r="J73" s="68" t="s">
        <v>109</v>
      </c>
      <c r="K73" s="68" t="s">
        <v>109</v>
      </c>
      <c r="L73" s="68" t="s">
        <v>109</v>
      </c>
      <c r="M73" s="68" t="s">
        <v>109</v>
      </c>
      <c r="N73" s="68" t="s">
        <v>109</v>
      </c>
      <c r="O73" s="68" t="s">
        <v>109</v>
      </c>
      <c r="P73" s="68" t="s">
        <v>109</v>
      </c>
      <c r="Q73" s="68" t="s">
        <v>109</v>
      </c>
      <c r="R73" s="68" t="s">
        <v>109</v>
      </c>
      <c r="S73" s="68" t="s">
        <v>109</v>
      </c>
      <c r="T73" s="68" t="s">
        <v>109</v>
      </c>
      <c r="U73" s="68" t="s">
        <v>109</v>
      </c>
      <c r="V73" s="68" t="s">
        <v>109</v>
      </c>
      <c r="W73" s="68" t="s">
        <v>109</v>
      </c>
      <c r="X73" s="68" t="s">
        <v>109</v>
      </c>
      <c r="Y73" s="68" t="s">
        <v>109</v>
      </c>
      <c r="Z73" s="68" t="s">
        <v>109</v>
      </c>
      <c r="AA73" s="68" t="s">
        <v>109</v>
      </c>
      <c r="AB73" s="68" t="s">
        <v>109</v>
      </c>
      <c r="AC73" s="68" t="s">
        <v>109</v>
      </c>
      <c r="AD73" s="68" t="s">
        <v>109</v>
      </c>
      <c r="AE73" s="68" t="s">
        <v>109</v>
      </c>
      <c r="AF73" s="68" t="s">
        <v>109</v>
      </c>
      <c r="AG73" s="68" t="s">
        <v>109</v>
      </c>
      <c r="AH73" s="68" t="s">
        <v>109</v>
      </c>
      <c r="AI73" s="68" t="s">
        <v>109</v>
      </c>
      <c r="AJ73" s="68" t="s">
        <v>109</v>
      </c>
      <c r="AK73" s="68" t="s">
        <v>109</v>
      </c>
      <c r="AL73" s="68" t="s">
        <v>109</v>
      </c>
      <c r="AM73" s="68" t="s">
        <v>109</v>
      </c>
      <c r="AN73" s="68" t="s">
        <v>109</v>
      </c>
      <c r="AO73" s="68" t="s">
        <v>109</v>
      </c>
      <c r="AP73" s="68" t="s">
        <v>109</v>
      </c>
      <c r="AQ73" s="68" t="s">
        <v>109</v>
      </c>
      <c r="AR73" s="68" t="s">
        <v>109</v>
      </c>
      <c r="AS73" s="68" t="s">
        <v>109</v>
      </c>
      <c r="AT73" s="68" t="s">
        <v>109</v>
      </c>
      <c r="AU73" s="68" t="s">
        <v>109</v>
      </c>
      <c r="AV73" s="68" t="s">
        <v>109</v>
      </c>
      <c r="AW73" s="68" t="s">
        <v>109</v>
      </c>
      <c r="AX73" s="68" t="s">
        <v>109</v>
      </c>
      <c r="AY73" s="68" t="s">
        <v>109</v>
      </c>
      <c r="AZ73" s="68" t="s">
        <v>109</v>
      </c>
      <c r="BA73" s="68" t="s">
        <v>109</v>
      </c>
      <c r="BB73" s="68" t="s">
        <v>109</v>
      </c>
      <c r="BC73" s="68" t="s">
        <v>109</v>
      </c>
      <c r="BD73" s="68" t="s">
        <v>109</v>
      </c>
      <c r="BE73" s="68" t="s">
        <v>109</v>
      </c>
      <c r="BF73" s="68" t="s">
        <v>109</v>
      </c>
      <c r="BG73" s="68" t="s">
        <v>109</v>
      </c>
      <c r="BH73" s="68" t="s">
        <v>109</v>
      </c>
      <c r="BI73" s="68" t="s">
        <v>109</v>
      </c>
      <c r="BJ73" s="68" t="s">
        <v>109</v>
      </c>
      <c r="BK73" s="68" t="s">
        <v>109</v>
      </c>
      <c r="BL73" s="68" t="s">
        <v>109</v>
      </c>
      <c r="BM73" s="68" t="s">
        <v>109</v>
      </c>
      <c r="BN73" s="68" t="s">
        <v>109</v>
      </c>
      <c r="BO73" s="68" t="s">
        <v>109</v>
      </c>
      <c r="BP73" s="68" t="s">
        <v>109</v>
      </c>
      <c r="BQ73" s="68" t="s">
        <v>109</v>
      </c>
      <c r="BR73" s="68">
        <v>2.5</v>
      </c>
      <c r="BS73" s="68" t="s">
        <v>109</v>
      </c>
      <c r="BT73" s="68" t="s">
        <v>109</v>
      </c>
      <c r="BU73" s="68" t="s">
        <v>109</v>
      </c>
      <c r="BV73" s="68" t="s">
        <v>109</v>
      </c>
      <c r="BW73" s="68" t="s">
        <v>109</v>
      </c>
      <c r="BX73" s="68" t="s">
        <v>109</v>
      </c>
      <c r="BY73" s="68" t="s">
        <v>109</v>
      </c>
      <c r="BZ73" s="68" t="s">
        <v>109</v>
      </c>
      <c r="CA73" s="68" t="s">
        <v>109</v>
      </c>
      <c r="CB73" s="68" t="s">
        <v>109</v>
      </c>
      <c r="CC73" s="68" t="s">
        <v>109</v>
      </c>
      <c r="CD73" s="68" t="s">
        <v>109</v>
      </c>
      <c r="CE73" s="68" t="s">
        <v>109</v>
      </c>
      <c r="CF73" s="68">
        <v>2.5</v>
      </c>
      <c r="CG73" s="68" t="s">
        <v>109</v>
      </c>
      <c r="CH73" s="68" t="s">
        <v>109</v>
      </c>
      <c r="CI73" s="68" t="s">
        <v>109</v>
      </c>
      <c r="CJ73" s="68" t="s">
        <v>109</v>
      </c>
      <c r="CK73" s="68" t="s">
        <v>109</v>
      </c>
      <c r="CL73" s="68" t="s">
        <v>109</v>
      </c>
    </row>
    <row r="74" ht="91.5" hidden="1" customHeight="1">
      <c r="A74" s="79" t="s">
        <v>280</v>
      </c>
      <c r="B74" s="82" t="s">
        <v>281</v>
      </c>
      <c r="C74" s="82" t="s">
        <v>108</v>
      </c>
      <c r="D74" s="262">
        <v>0</v>
      </c>
      <c r="E74" s="262">
        <v>0</v>
      </c>
      <c r="F74" s="262">
        <v>0</v>
      </c>
      <c r="G74" s="262">
        <v>0</v>
      </c>
      <c r="H74" s="262">
        <v>0</v>
      </c>
      <c r="I74" s="262">
        <v>0</v>
      </c>
      <c r="J74" s="262">
        <v>0</v>
      </c>
      <c r="K74" s="262">
        <v>0</v>
      </c>
      <c r="L74" s="262">
        <v>0</v>
      </c>
      <c r="M74" s="262">
        <v>0</v>
      </c>
      <c r="N74" s="262">
        <v>0</v>
      </c>
      <c r="O74" s="262">
        <v>0</v>
      </c>
      <c r="P74" s="262">
        <v>0</v>
      </c>
      <c r="Q74" s="262">
        <v>0</v>
      </c>
      <c r="R74" s="262">
        <v>0</v>
      </c>
      <c r="S74" s="262">
        <v>0</v>
      </c>
      <c r="T74" s="262">
        <v>0</v>
      </c>
      <c r="U74" s="262">
        <v>0</v>
      </c>
      <c r="V74" s="262">
        <v>0</v>
      </c>
      <c r="W74" s="262">
        <v>0</v>
      </c>
      <c r="X74" s="262">
        <v>0</v>
      </c>
      <c r="Y74" s="262">
        <v>0</v>
      </c>
      <c r="Z74" s="262">
        <v>0</v>
      </c>
      <c r="AA74" s="262">
        <v>0</v>
      </c>
      <c r="AB74" s="262">
        <v>0</v>
      </c>
      <c r="AC74" s="262">
        <v>0</v>
      </c>
      <c r="AD74" s="262">
        <v>0</v>
      </c>
      <c r="AE74" s="262">
        <v>0</v>
      </c>
      <c r="AF74" s="262">
        <v>0</v>
      </c>
      <c r="AG74" s="262">
        <v>0</v>
      </c>
      <c r="AH74" s="262">
        <v>0</v>
      </c>
      <c r="AI74" s="262">
        <v>0</v>
      </c>
      <c r="AJ74" s="262">
        <v>0</v>
      </c>
      <c r="AK74" s="262">
        <v>0</v>
      </c>
      <c r="AL74" s="262">
        <v>0</v>
      </c>
      <c r="AM74" s="262">
        <v>0</v>
      </c>
      <c r="AN74" s="262">
        <v>0</v>
      </c>
      <c r="AO74" s="262">
        <v>0</v>
      </c>
      <c r="AP74" s="262">
        <v>0</v>
      </c>
      <c r="AQ74" s="262">
        <v>0</v>
      </c>
      <c r="AR74" s="262">
        <v>0</v>
      </c>
      <c r="AS74" s="262">
        <v>0</v>
      </c>
      <c r="AT74" s="262">
        <v>0</v>
      </c>
      <c r="AU74" s="262">
        <v>0</v>
      </c>
      <c r="AV74" s="262">
        <v>0</v>
      </c>
      <c r="AW74" s="262">
        <v>0</v>
      </c>
      <c r="AX74" s="262">
        <v>0</v>
      </c>
      <c r="AY74" s="262">
        <v>0</v>
      </c>
      <c r="AZ74" s="262">
        <v>0</v>
      </c>
      <c r="BA74" s="262">
        <v>0</v>
      </c>
      <c r="BB74" s="262">
        <v>0</v>
      </c>
      <c r="BC74" s="262">
        <v>0</v>
      </c>
      <c r="BD74" s="262">
        <v>0</v>
      </c>
      <c r="BE74" s="262">
        <v>0</v>
      </c>
      <c r="BF74" s="262">
        <v>0</v>
      </c>
      <c r="BG74" s="262">
        <v>0</v>
      </c>
      <c r="BH74" s="262">
        <v>0</v>
      </c>
      <c r="BI74" s="262">
        <v>0</v>
      </c>
      <c r="BJ74" s="262">
        <v>0</v>
      </c>
      <c r="BK74" s="262">
        <v>0</v>
      </c>
      <c r="BL74" s="262">
        <v>0</v>
      </c>
      <c r="BM74" s="262">
        <v>0</v>
      </c>
      <c r="BN74" s="262">
        <v>0</v>
      </c>
      <c r="BO74" s="262">
        <v>0</v>
      </c>
      <c r="BP74" s="262">
        <v>0</v>
      </c>
      <c r="BQ74" s="262">
        <v>0</v>
      </c>
      <c r="BR74" s="262">
        <v>0</v>
      </c>
      <c r="BS74" s="262">
        <v>0</v>
      </c>
      <c r="BT74" s="262">
        <v>0</v>
      </c>
      <c r="BU74" s="262">
        <v>0</v>
      </c>
      <c r="BV74" s="262">
        <v>0</v>
      </c>
      <c r="BW74" s="262">
        <v>0</v>
      </c>
      <c r="BX74" s="262" t="e">
        <f>AH74+AV74+BJ74+#REF!++#REF!</f>
        <v>#REF!</v>
      </c>
      <c r="BY74" s="262" t="e">
        <f>AI74+AW74+BK74+#REF!++#REF!</f>
        <v>#REF!</v>
      </c>
      <c r="BZ74" s="262" t="e">
        <f>AJ74+AX74+BL74+#REF!++#REF!</f>
        <v>#REF!</v>
      </c>
      <c r="CA74" s="262" t="e">
        <f>AK74+AY74+BM74+#REF!++#REF!</f>
        <v>#REF!</v>
      </c>
      <c r="CB74" s="262" t="e">
        <f>AL74+AZ74+BN74+#REF!++#REF!</f>
        <v>#REF!</v>
      </c>
      <c r="CC74" s="262" t="e">
        <f>AM74+BA74+BO74+#REF!++#REF!</f>
        <v>#REF!</v>
      </c>
      <c r="CD74" s="262" t="e">
        <f>AN74+BB74+BP74+#REF!++#REF!</f>
        <v>#REF!</v>
      </c>
      <c r="CE74" s="262" t="e">
        <f>AO74+BC74+BQ74+#REF!++#REF!</f>
        <v>#REF!</v>
      </c>
      <c r="CF74" s="262" t="e">
        <f>AP74+BD74+BR74+#REF!++#REF!</f>
        <v>#REF!</v>
      </c>
      <c r="CG74" s="262" t="e">
        <f>AQ74+BE74+BS74+#REF!++#REF!</f>
        <v>#REF!</v>
      </c>
      <c r="CH74" s="262" t="e">
        <f>AR74+BF74+BT74+#REF!++#REF!</f>
        <v>#REF!</v>
      </c>
      <c r="CI74" s="262" t="e">
        <f>AS74+BG74+BU74+#REF!++#REF!</f>
        <v>#REF!</v>
      </c>
      <c r="CJ74" s="262" t="e">
        <f>AT74+BH74+BV74+#REF!++#REF!</f>
        <v>#REF!</v>
      </c>
      <c r="CK74" s="262" t="e">
        <f>AU74+BI74+BW74+#REF!++#REF!</f>
        <v>#REF!</v>
      </c>
      <c r="CL74" s="262"/>
      <c r="CM74" s="237"/>
      <c r="CN74" s="237"/>
      <c r="CO74" s="237"/>
      <c r="CP74" s="237"/>
      <c r="CQ74" s="237"/>
      <c r="CR74" s="237"/>
      <c r="CS74" s="237"/>
      <c r="CT74" s="237"/>
      <c r="CU74" s="237"/>
      <c r="CV74" s="237"/>
      <c r="CW74" s="237"/>
      <c r="CX74" s="237"/>
      <c r="CY74" s="237"/>
    </row>
    <row r="75" s="264" customFormat="1" ht="83.25" hidden="1" customHeight="1">
      <c r="A75" s="79" t="s">
        <v>282</v>
      </c>
      <c r="B75" s="82" t="s">
        <v>283</v>
      </c>
      <c r="C75" s="82" t="s">
        <v>108</v>
      </c>
      <c r="D75" s="262"/>
      <c r="E75" s="262">
        <v>0</v>
      </c>
      <c r="F75" s="262">
        <v>0</v>
      </c>
      <c r="G75" s="262">
        <v>0</v>
      </c>
      <c r="H75" s="262">
        <v>0</v>
      </c>
      <c r="I75" s="262">
        <v>0</v>
      </c>
      <c r="J75" s="262">
        <v>0</v>
      </c>
      <c r="K75" s="262">
        <v>0</v>
      </c>
      <c r="L75" s="262">
        <v>0</v>
      </c>
      <c r="M75" s="262">
        <v>0</v>
      </c>
      <c r="N75" s="262">
        <v>0</v>
      </c>
      <c r="O75" s="262">
        <v>0</v>
      </c>
      <c r="P75" s="262">
        <v>0</v>
      </c>
      <c r="Q75" s="262">
        <v>0</v>
      </c>
      <c r="R75" s="262">
        <v>0</v>
      </c>
      <c r="S75" s="262">
        <v>0</v>
      </c>
      <c r="T75" s="262">
        <v>0</v>
      </c>
      <c r="U75" s="262">
        <v>0</v>
      </c>
      <c r="V75" s="262">
        <v>0</v>
      </c>
      <c r="W75" s="262">
        <v>0</v>
      </c>
      <c r="X75" s="262">
        <v>0</v>
      </c>
      <c r="Y75" s="262">
        <v>0</v>
      </c>
      <c r="Z75" s="262">
        <v>0</v>
      </c>
      <c r="AA75" s="262">
        <v>0</v>
      </c>
      <c r="AB75" s="262">
        <v>0</v>
      </c>
      <c r="AC75" s="262">
        <v>0</v>
      </c>
      <c r="AD75" s="262">
        <v>0</v>
      </c>
      <c r="AE75" s="262">
        <v>0</v>
      </c>
      <c r="AF75" s="262">
        <v>0</v>
      </c>
      <c r="AG75" s="262">
        <v>0</v>
      </c>
      <c r="AH75" s="262">
        <v>0</v>
      </c>
      <c r="AI75" s="262"/>
      <c r="AJ75" s="262"/>
      <c r="AK75" s="262">
        <v>0</v>
      </c>
      <c r="AL75" s="262">
        <v>0</v>
      </c>
      <c r="AM75" s="262">
        <v>0</v>
      </c>
      <c r="AN75" s="262"/>
      <c r="AO75" s="262">
        <v>0</v>
      </c>
      <c r="AP75" s="262">
        <v>0</v>
      </c>
      <c r="AQ75" s="262">
        <v>0</v>
      </c>
      <c r="AR75" s="262">
        <v>0</v>
      </c>
      <c r="AS75" s="262">
        <v>0</v>
      </c>
      <c r="AT75" s="262">
        <v>0</v>
      </c>
      <c r="AU75" s="262">
        <v>0</v>
      </c>
      <c r="AV75" s="262">
        <v>0</v>
      </c>
      <c r="AW75" s="262"/>
      <c r="AX75" s="262"/>
      <c r="AY75" s="262">
        <v>0</v>
      </c>
      <c r="AZ75" s="262">
        <v>0</v>
      </c>
      <c r="BA75" s="262">
        <v>0</v>
      </c>
      <c r="BB75" s="262"/>
      <c r="BC75" s="262">
        <v>0</v>
      </c>
      <c r="BD75" s="262">
        <v>0</v>
      </c>
      <c r="BE75" s="262">
        <v>0</v>
      </c>
      <c r="BF75" s="262">
        <v>0</v>
      </c>
      <c r="BG75" s="262">
        <v>0</v>
      </c>
      <c r="BH75" s="262">
        <v>0</v>
      </c>
      <c r="BI75" s="262">
        <v>0</v>
      </c>
      <c r="BJ75" s="262">
        <v>0</v>
      </c>
      <c r="BK75" s="262">
        <v>0</v>
      </c>
      <c r="BL75" s="262">
        <v>0</v>
      </c>
      <c r="BM75" s="262">
        <v>0</v>
      </c>
      <c r="BN75" s="262">
        <v>0</v>
      </c>
      <c r="BO75" s="262">
        <v>0</v>
      </c>
      <c r="BP75" s="262">
        <v>0</v>
      </c>
      <c r="BQ75" s="262">
        <v>0</v>
      </c>
      <c r="BR75" s="262">
        <v>0</v>
      </c>
      <c r="BS75" s="262">
        <v>0</v>
      </c>
      <c r="BT75" s="262">
        <v>0</v>
      </c>
      <c r="BU75" s="262">
        <v>0</v>
      </c>
      <c r="BV75" s="262">
        <v>0</v>
      </c>
      <c r="BW75" s="262">
        <v>0</v>
      </c>
      <c r="BX75" s="262" t="e">
        <f>AH75+AV75+BJ75+#REF!++#REF!</f>
        <v>#REF!</v>
      </c>
      <c r="BY75" s="262" t="e">
        <f>AI75+AW75+BK75+#REF!++#REF!</f>
        <v>#REF!</v>
      </c>
      <c r="BZ75" s="262" t="e">
        <f>AJ75+AX75+BL75+#REF!++#REF!</f>
        <v>#REF!</v>
      </c>
      <c r="CA75" s="262" t="e">
        <f>AK75+AY75+BM75+#REF!++#REF!</f>
        <v>#REF!</v>
      </c>
      <c r="CB75" s="262" t="e">
        <f>AL75+AZ75+BN75+#REF!++#REF!</f>
        <v>#REF!</v>
      </c>
      <c r="CC75" s="262" t="e">
        <f>AM75+BA75+BO75+#REF!++#REF!</f>
        <v>#REF!</v>
      </c>
      <c r="CD75" s="262" t="e">
        <f>AN75+BB75+BP75+#REF!++#REF!</f>
        <v>#REF!</v>
      </c>
      <c r="CE75" s="262" t="e">
        <f>AO75+BC75+BQ75+#REF!++#REF!</f>
        <v>#REF!</v>
      </c>
      <c r="CF75" s="262" t="e">
        <f>AP75+BD75+BR75+#REF!++#REF!</f>
        <v>#REF!</v>
      </c>
      <c r="CG75" s="262" t="e">
        <f>AQ75+BE75+BS75+#REF!++#REF!</f>
        <v>#REF!</v>
      </c>
      <c r="CH75" s="262" t="e">
        <f>AR75+BF75+BT75+#REF!++#REF!</f>
        <v>#REF!</v>
      </c>
      <c r="CI75" s="262" t="e">
        <f>AS75+BG75+BU75+#REF!++#REF!</f>
        <v>#REF!</v>
      </c>
      <c r="CJ75" s="262" t="e">
        <f>AT75+BH75+BV75+#REF!++#REF!</f>
        <v>#REF!</v>
      </c>
      <c r="CK75" s="262" t="e">
        <f>AU75+BI75+BW75+#REF!++#REF!</f>
        <v>#REF!</v>
      </c>
      <c r="CL75" s="262"/>
      <c r="CM75" s="237"/>
      <c r="CN75" s="237"/>
      <c r="CO75" s="237"/>
      <c r="CP75" s="237"/>
      <c r="CQ75" s="237"/>
      <c r="CR75" s="237"/>
      <c r="CS75" s="237"/>
      <c r="CT75" s="237"/>
      <c r="CU75" s="237"/>
      <c r="CV75" s="237"/>
      <c r="CW75" s="237"/>
      <c r="CX75" s="237"/>
      <c r="CY75" s="237"/>
      <c r="CZ75" s="1"/>
      <c r="DA75" s="1"/>
      <c r="DB75" s="1"/>
      <c r="DC75" s="1"/>
      <c r="DD75" s="1"/>
      <c r="DE75" s="1"/>
      <c r="DF75" s="1"/>
      <c r="DG75" s="1"/>
      <c r="DH75" s="1"/>
      <c r="DI75" s="1"/>
      <c r="DJ75" s="1"/>
      <c r="DK75" s="1"/>
      <c r="DL75" s="1"/>
      <c r="DM75" s="1"/>
      <c r="DN75" s="1"/>
      <c r="DO75" s="1"/>
      <c r="DP75" s="1"/>
      <c r="DQ75" s="1"/>
      <c r="DR75" s="1"/>
      <c r="DS75" s="1"/>
      <c r="DT75" s="1"/>
      <c r="DU75" s="1"/>
      <c r="DV75" s="1"/>
      <c r="DW75" s="1"/>
      <c r="DX75" s="1"/>
      <c r="DY75" s="1"/>
      <c r="DZ75" s="1"/>
      <c r="EA75" s="1"/>
    </row>
    <row r="76" s="264" customFormat="1" ht="60" hidden="1" customHeight="1">
      <c r="A76" s="79" t="s">
        <v>284</v>
      </c>
      <c r="B76" s="82" t="s">
        <v>285</v>
      </c>
      <c r="C76" s="82" t="s">
        <v>108</v>
      </c>
      <c r="D76" s="262"/>
      <c r="E76" s="262">
        <v>0</v>
      </c>
      <c r="F76" s="262">
        <v>0</v>
      </c>
      <c r="G76" s="262">
        <v>0</v>
      </c>
      <c r="H76" s="262">
        <v>0</v>
      </c>
      <c r="I76" s="262">
        <v>0</v>
      </c>
      <c r="J76" s="262">
        <v>0</v>
      </c>
      <c r="K76" s="262">
        <v>0</v>
      </c>
      <c r="L76" s="262">
        <v>0</v>
      </c>
      <c r="M76" s="262">
        <v>0</v>
      </c>
      <c r="N76" s="262">
        <v>0</v>
      </c>
      <c r="O76" s="262">
        <v>0</v>
      </c>
      <c r="P76" s="262">
        <v>0</v>
      </c>
      <c r="Q76" s="262">
        <v>0</v>
      </c>
      <c r="R76" s="262">
        <v>0</v>
      </c>
      <c r="S76" s="262">
        <v>0</v>
      </c>
      <c r="T76" s="262">
        <v>0</v>
      </c>
      <c r="U76" s="262">
        <v>0</v>
      </c>
      <c r="V76" s="262">
        <v>0</v>
      </c>
      <c r="W76" s="262">
        <v>0</v>
      </c>
      <c r="X76" s="262">
        <v>0</v>
      </c>
      <c r="Y76" s="262">
        <v>0</v>
      </c>
      <c r="Z76" s="262">
        <v>0</v>
      </c>
      <c r="AA76" s="262">
        <v>0</v>
      </c>
      <c r="AB76" s="262">
        <v>0</v>
      </c>
      <c r="AC76" s="262">
        <v>0</v>
      </c>
      <c r="AD76" s="262">
        <v>0</v>
      </c>
      <c r="AE76" s="262">
        <v>0</v>
      </c>
      <c r="AF76" s="262">
        <v>0</v>
      </c>
      <c r="AG76" s="262">
        <v>0</v>
      </c>
      <c r="AH76" s="262">
        <v>0</v>
      </c>
      <c r="AI76" s="262"/>
      <c r="AJ76" s="262"/>
      <c r="AK76" s="262">
        <v>0</v>
      </c>
      <c r="AL76" s="262">
        <v>0</v>
      </c>
      <c r="AM76" s="262">
        <v>0</v>
      </c>
      <c r="AN76" s="262"/>
      <c r="AO76" s="262">
        <v>0</v>
      </c>
      <c r="AP76" s="262">
        <v>0</v>
      </c>
      <c r="AQ76" s="262">
        <v>0</v>
      </c>
      <c r="AR76" s="262">
        <v>0</v>
      </c>
      <c r="AS76" s="262">
        <v>0</v>
      </c>
      <c r="AT76" s="262">
        <v>0</v>
      </c>
      <c r="AU76" s="262">
        <v>0</v>
      </c>
      <c r="AV76" s="262">
        <v>0</v>
      </c>
      <c r="AW76" s="262"/>
      <c r="AX76" s="262"/>
      <c r="AY76" s="262">
        <v>0</v>
      </c>
      <c r="AZ76" s="262">
        <v>0</v>
      </c>
      <c r="BA76" s="262">
        <v>0</v>
      </c>
      <c r="BB76" s="262"/>
      <c r="BC76" s="262">
        <v>0</v>
      </c>
      <c r="BD76" s="262">
        <v>0</v>
      </c>
      <c r="BE76" s="262">
        <v>0</v>
      </c>
      <c r="BF76" s="262">
        <v>0</v>
      </c>
      <c r="BG76" s="262">
        <v>0</v>
      </c>
      <c r="BH76" s="262">
        <v>0</v>
      </c>
      <c r="BI76" s="262">
        <v>0</v>
      </c>
      <c r="BJ76" s="262">
        <v>0</v>
      </c>
      <c r="BK76" s="262">
        <v>0</v>
      </c>
      <c r="BL76" s="262">
        <v>0</v>
      </c>
      <c r="BM76" s="262">
        <v>0</v>
      </c>
      <c r="BN76" s="262">
        <v>0</v>
      </c>
      <c r="BO76" s="262">
        <v>0</v>
      </c>
      <c r="BP76" s="262">
        <v>0</v>
      </c>
      <c r="BQ76" s="262">
        <v>0</v>
      </c>
      <c r="BR76" s="262">
        <v>0</v>
      </c>
      <c r="BS76" s="262">
        <v>0</v>
      </c>
      <c r="BT76" s="262">
        <v>0</v>
      </c>
      <c r="BU76" s="262">
        <v>0</v>
      </c>
      <c r="BV76" s="262">
        <v>0</v>
      </c>
      <c r="BW76" s="262">
        <v>0</v>
      </c>
      <c r="BX76" s="262" t="e">
        <f>AH76+AV76+BJ76+#REF!++#REF!</f>
        <v>#REF!</v>
      </c>
      <c r="BY76" s="262" t="e">
        <f>AI76+AW76+BK76+#REF!++#REF!</f>
        <v>#REF!</v>
      </c>
      <c r="BZ76" s="262" t="e">
        <f>AJ76+AX76+BL76+#REF!++#REF!</f>
        <v>#REF!</v>
      </c>
      <c r="CA76" s="262" t="e">
        <f>AK76+AY76+BM76+#REF!++#REF!</f>
        <v>#REF!</v>
      </c>
      <c r="CB76" s="262" t="e">
        <f>AL76+AZ76+BN76+#REF!++#REF!</f>
        <v>#REF!</v>
      </c>
      <c r="CC76" s="262" t="e">
        <f>AM76+BA76+BO76+#REF!++#REF!</f>
        <v>#REF!</v>
      </c>
      <c r="CD76" s="262" t="e">
        <f>AN76+BB76+BP76+#REF!++#REF!</f>
        <v>#REF!</v>
      </c>
      <c r="CE76" s="262" t="e">
        <f>AO76+BC76+BQ76+#REF!++#REF!</f>
        <v>#REF!</v>
      </c>
      <c r="CF76" s="262" t="e">
        <f>AP76+BD76+BR76+#REF!++#REF!</f>
        <v>#REF!</v>
      </c>
      <c r="CG76" s="262" t="e">
        <f>AQ76+BE76+BS76+#REF!++#REF!</f>
        <v>#REF!</v>
      </c>
      <c r="CH76" s="262" t="e">
        <f>AR76+BF76+BT76+#REF!++#REF!</f>
        <v>#REF!</v>
      </c>
      <c r="CI76" s="262" t="e">
        <f>AS76+BG76+BU76+#REF!++#REF!</f>
        <v>#REF!</v>
      </c>
      <c r="CJ76" s="262" t="e">
        <f>AT76+BH76+BV76+#REF!++#REF!</f>
        <v>#REF!</v>
      </c>
      <c r="CK76" s="262" t="e">
        <f>AU76+BI76+BW76+#REF!++#REF!</f>
        <v>#REF!</v>
      </c>
      <c r="CL76" s="262"/>
      <c r="CM76" s="237"/>
      <c r="CN76" s="237"/>
      <c r="CO76" s="237"/>
      <c r="CP76" s="237"/>
      <c r="CQ76" s="237"/>
      <c r="CR76" s="237"/>
      <c r="CS76" s="237"/>
      <c r="CT76" s="237"/>
      <c r="CU76" s="237"/>
      <c r="CV76" s="237"/>
      <c r="CW76" s="237"/>
      <c r="CX76" s="237"/>
      <c r="CY76" s="237"/>
      <c r="CZ76" s="1"/>
      <c r="DA76" s="1"/>
      <c r="DB76" s="1"/>
      <c r="DC76" s="1"/>
      <c r="DD76" s="1"/>
      <c r="DE76" s="1"/>
      <c r="DF76" s="1"/>
      <c r="DG76" s="1"/>
      <c r="DH76" s="1"/>
      <c r="DI76" s="1"/>
      <c r="DJ76" s="1"/>
      <c r="DK76" s="1"/>
      <c r="DL76" s="1"/>
      <c r="DM76" s="1"/>
      <c r="DN76" s="1"/>
      <c r="DO76" s="1"/>
      <c r="DP76" s="1"/>
      <c r="DQ76" s="1"/>
      <c r="DR76" s="1"/>
      <c r="DS76" s="1"/>
      <c r="DT76" s="1"/>
      <c r="DU76" s="1"/>
      <c r="DV76" s="1"/>
      <c r="DW76" s="1"/>
      <c r="DX76" s="1"/>
      <c r="DY76" s="1"/>
      <c r="DZ76" s="1"/>
      <c r="EA76" s="1"/>
    </row>
    <row r="77" ht="31.5" hidden="1">
      <c r="A77" s="79" t="s">
        <v>286</v>
      </c>
      <c r="B77" s="82" t="s">
        <v>287</v>
      </c>
      <c r="C77" s="82" t="s">
        <v>108</v>
      </c>
      <c r="D77" s="262">
        <v>0</v>
      </c>
      <c r="E77" s="262">
        <v>0</v>
      </c>
      <c r="F77" s="262">
        <v>0</v>
      </c>
      <c r="G77" s="262">
        <v>0</v>
      </c>
      <c r="H77" s="262">
        <v>0</v>
      </c>
      <c r="I77" s="262">
        <v>0</v>
      </c>
      <c r="J77" s="262">
        <v>0</v>
      </c>
      <c r="K77" s="262">
        <v>0</v>
      </c>
      <c r="L77" s="262">
        <v>0</v>
      </c>
      <c r="M77" s="262">
        <v>0</v>
      </c>
      <c r="N77" s="262">
        <v>0</v>
      </c>
      <c r="O77" s="262">
        <v>0</v>
      </c>
      <c r="P77" s="262">
        <v>0</v>
      </c>
      <c r="Q77" s="262">
        <v>0</v>
      </c>
      <c r="R77" s="262">
        <v>0</v>
      </c>
      <c r="S77" s="262">
        <v>0</v>
      </c>
      <c r="T77" s="262">
        <v>0</v>
      </c>
      <c r="U77" s="262">
        <v>0</v>
      </c>
      <c r="V77" s="262">
        <v>0</v>
      </c>
      <c r="W77" s="262">
        <v>0</v>
      </c>
      <c r="X77" s="262">
        <v>0</v>
      </c>
      <c r="Y77" s="262">
        <v>0</v>
      </c>
      <c r="Z77" s="262">
        <v>0</v>
      </c>
      <c r="AA77" s="262">
        <v>0</v>
      </c>
      <c r="AB77" s="262">
        <v>0</v>
      </c>
      <c r="AC77" s="262">
        <v>0</v>
      </c>
      <c r="AD77" s="262">
        <v>0</v>
      </c>
      <c r="AE77" s="262">
        <v>0</v>
      </c>
      <c r="AF77" s="262">
        <v>0</v>
      </c>
      <c r="AG77" s="262">
        <v>0</v>
      </c>
      <c r="AH77" s="262">
        <v>0</v>
      </c>
      <c r="AI77" s="262">
        <v>0</v>
      </c>
      <c r="AJ77" s="262">
        <v>0</v>
      </c>
      <c r="AK77" s="262">
        <v>0</v>
      </c>
      <c r="AL77" s="262">
        <v>0</v>
      </c>
      <c r="AM77" s="262">
        <v>0</v>
      </c>
      <c r="AN77" s="262">
        <v>0</v>
      </c>
      <c r="AO77" s="262">
        <v>0</v>
      </c>
      <c r="AP77" s="262">
        <v>0</v>
      </c>
      <c r="AQ77" s="262">
        <v>0</v>
      </c>
      <c r="AR77" s="262">
        <v>0</v>
      </c>
      <c r="AS77" s="262">
        <v>0</v>
      </c>
      <c r="AT77" s="262">
        <v>0</v>
      </c>
      <c r="AU77" s="262">
        <v>0</v>
      </c>
      <c r="AV77" s="262">
        <v>0</v>
      </c>
      <c r="AW77" s="262">
        <v>0</v>
      </c>
      <c r="AX77" s="262">
        <v>0</v>
      </c>
      <c r="AY77" s="262">
        <v>0</v>
      </c>
      <c r="AZ77" s="262">
        <v>0</v>
      </c>
      <c r="BA77" s="262">
        <v>0</v>
      </c>
      <c r="BB77" s="262">
        <v>0</v>
      </c>
      <c r="BC77" s="262">
        <v>0</v>
      </c>
      <c r="BD77" s="262">
        <v>0</v>
      </c>
      <c r="BE77" s="262">
        <v>0</v>
      </c>
      <c r="BF77" s="262">
        <v>0</v>
      </c>
      <c r="BG77" s="262">
        <v>0</v>
      </c>
      <c r="BH77" s="262">
        <v>0</v>
      </c>
      <c r="BI77" s="262">
        <v>0</v>
      </c>
      <c r="BJ77" s="262">
        <v>0</v>
      </c>
      <c r="BK77" s="262">
        <v>0</v>
      </c>
      <c r="BL77" s="262">
        <v>0</v>
      </c>
      <c r="BM77" s="262">
        <v>0</v>
      </c>
      <c r="BN77" s="262">
        <v>0</v>
      </c>
      <c r="BO77" s="262">
        <v>0</v>
      </c>
      <c r="BP77" s="262">
        <v>0</v>
      </c>
      <c r="BQ77" s="262">
        <v>0</v>
      </c>
      <c r="BR77" s="262">
        <v>0</v>
      </c>
      <c r="BS77" s="262">
        <v>0</v>
      </c>
      <c r="BT77" s="262">
        <v>0</v>
      </c>
      <c r="BU77" s="262">
        <v>0</v>
      </c>
      <c r="BV77" s="262">
        <v>0</v>
      </c>
      <c r="BW77" s="262">
        <v>0</v>
      </c>
      <c r="BX77" s="262" t="e">
        <f>AH77+AV77+BJ77+#REF!++#REF!</f>
        <v>#REF!</v>
      </c>
      <c r="BY77" s="262" t="e">
        <f>AI77+AW77+BK77+#REF!++#REF!</f>
        <v>#REF!</v>
      </c>
      <c r="BZ77" s="262" t="e">
        <f>AJ77+AX77+BL77+#REF!++#REF!</f>
        <v>#REF!</v>
      </c>
      <c r="CA77" s="262" t="e">
        <f>AK77+AY77+BM77+#REF!++#REF!</f>
        <v>#REF!</v>
      </c>
      <c r="CB77" s="262" t="e">
        <f>AL77+AZ77+BN77+#REF!++#REF!</f>
        <v>#REF!</v>
      </c>
      <c r="CC77" s="262" t="e">
        <f>AM77+BA77+BO77+#REF!++#REF!</f>
        <v>#REF!</v>
      </c>
      <c r="CD77" s="262" t="e">
        <f>AN77+BB77+BP77+#REF!++#REF!</f>
        <v>#REF!</v>
      </c>
      <c r="CE77" s="262" t="e">
        <f>AO77+BC77+BQ77+#REF!++#REF!</f>
        <v>#REF!</v>
      </c>
      <c r="CF77" s="262" t="e">
        <f>AP77+BD77+BR77+#REF!++#REF!</f>
        <v>#REF!</v>
      </c>
      <c r="CG77" s="262" t="e">
        <f>AQ77+BE77+BS77+#REF!++#REF!</f>
        <v>#REF!</v>
      </c>
      <c r="CH77" s="262" t="e">
        <f>AR77+BF77+BT77+#REF!++#REF!</f>
        <v>#REF!</v>
      </c>
      <c r="CI77" s="262" t="e">
        <f>AS77+BG77+BU77+#REF!++#REF!</f>
        <v>#REF!</v>
      </c>
      <c r="CJ77" s="262" t="e">
        <f>AT77+BH77+BV77+#REF!++#REF!</f>
        <v>#REF!</v>
      </c>
      <c r="CK77" s="262" t="e">
        <f>AU77+BI77+BW77+#REF!++#REF!</f>
        <v>#REF!</v>
      </c>
      <c r="CL77" s="262"/>
      <c r="CM77" s="237"/>
      <c r="CN77" s="237"/>
      <c r="CO77" s="237"/>
      <c r="CP77" s="237"/>
      <c r="CQ77" s="237"/>
      <c r="CR77" s="237"/>
      <c r="CS77" s="237"/>
      <c r="CT77" s="237"/>
      <c r="CU77" s="237"/>
      <c r="CV77" s="237"/>
      <c r="CW77" s="237"/>
      <c r="CX77" s="237"/>
      <c r="CY77" s="237"/>
    </row>
    <row r="78" s="25" customFormat="1" ht="31.5">
      <c r="A78" s="56" t="s">
        <v>206</v>
      </c>
      <c r="B78" s="57" t="s">
        <v>207</v>
      </c>
      <c r="C78" s="57" t="s">
        <v>108</v>
      </c>
      <c r="D78" s="60">
        <f>D81</f>
        <v>2.337475</v>
      </c>
      <c r="E78" s="60">
        <f>E81+E85+E79</f>
        <v>7.5066880000000005</v>
      </c>
      <c r="F78" s="60" t="str">
        <f>F81</f>
        <v>н/д</v>
      </c>
      <c r="G78" s="60" t="str">
        <f t="shared" ref="G78:S78" si="19">G81</f>
        <v>н/д</v>
      </c>
      <c r="H78" s="60" t="str">
        <f t="shared" si="19"/>
        <v>н/д</v>
      </c>
      <c r="I78" s="60" t="str">
        <f t="shared" si="19"/>
        <v>н/д</v>
      </c>
      <c r="J78" s="60" t="str">
        <f t="shared" si="19"/>
        <v>н/д</v>
      </c>
      <c r="K78" s="60" t="str">
        <f t="shared" si="19"/>
        <v>н/д</v>
      </c>
      <c r="L78" s="60" t="str">
        <f t="shared" si="19"/>
        <v>н/д</v>
      </c>
      <c r="M78" s="60" t="str">
        <f t="shared" si="19"/>
        <v>н/д</v>
      </c>
      <c r="N78" s="60" t="str">
        <f t="shared" si="19"/>
        <v>н/д</v>
      </c>
      <c r="O78" s="60" t="str">
        <f t="shared" si="19"/>
        <v>н/д</v>
      </c>
      <c r="P78" s="60" t="str">
        <f t="shared" si="19"/>
        <v>н/д</v>
      </c>
      <c r="Q78" s="60" t="str">
        <f t="shared" si="19"/>
        <v>н/д</v>
      </c>
      <c r="R78" s="60" t="str">
        <f t="shared" si="19"/>
        <v>н/д</v>
      </c>
      <c r="S78" s="60" t="str">
        <f t="shared" si="19"/>
        <v>н/д</v>
      </c>
      <c r="T78" s="60" t="str">
        <f>T81</f>
        <v>н/д</v>
      </c>
      <c r="U78" s="60" t="str">
        <f t="shared" ref="U78:AG78" si="20">U81</f>
        <v>н/д</v>
      </c>
      <c r="V78" s="60" t="str">
        <f t="shared" si="20"/>
        <v>н/д</v>
      </c>
      <c r="W78" s="60" t="str">
        <f t="shared" si="20"/>
        <v>н/д</v>
      </c>
      <c r="X78" s="60" t="str">
        <f t="shared" si="20"/>
        <v>н/д</v>
      </c>
      <c r="Y78" s="60" t="str">
        <f t="shared" si="20"/>
        <v>н/д</v>
      </c>
      <c r="Z78" s="60" t="str">
        <f t="shared" si="20"/>
        <v>н/д</v>
      </c>
      <c r="AA78" s="60" t="str">
        <f t="shared" si="20"/>
        <v>н/д</v>
      </c>
      <c r="AB78" s="60" t="str">
        <f t="shared" si="20"/>
        <v>н/д</v>
      </c>
      <c r="AC78" s="60" t="str">
        <f t="shared" si="20"/>
        <v>н/д</v>
      </c>
      <c r="AD78" s="60" t="str">
        <f t="shared" si="20"/>
        <v>н/д</v>
      </c>
      <c r="AE78" s="60" t="str">
        <f t="shared" si="20"/>
        <v>н/д</v>
      </c>
      <c r="AF78" s="60" t="str">
        <f t="shared" si="20"/>
        <v>н/д</v>
      </c>
      <c r="AG78" s="60" t="str">
        <f t="shared" si="20"/>
        <v>н/д</v>
      </c>
      <c r="AH78" s="60" t="str">
        <f>AH81</f>
        <v>н/д</v>
      </c>
      <c r="AI78" s="60" t="str">
        <f t="shared" ref="AI78:AU78" si="21">AI81</f>
        <v>н/д</v>
      </c>
      <c r="AJ78" s="60" t="str">
        <f t="shared" si="21"/>
        <v>н/д</v>
      </c>
      <c r="AK78" s="60" t="str">
        <f t="shared" si="21"/>
        <v>н/д</v>
      </c>
      <c r="AL78" s="60" t="str">
        <f t="shared" si="21"/>
        <v>н/д</v>
      </c>
      <c r="AM78" s="60" t="str">
        <f t="shared" si="21"/>
        <v>н/д</v>
      </c>
      <c r="AN78" s="60" t="str">
        <f t="shared" si="21"/>
        <v>н/д</v>
      </c>
      <c r="AO78" s="60" t="str">
        <f t="shared" si="21"/>
        <v>н/д</v>
      </c>
      <c r="AP78" s="60" t="str">
        <f t="shared" si="21"/>
        <v>н/д</v>
      </c>
      <c r="AQ78" s="60" t="str">
        <f t="shared" si="21"/>
        <v>н/д</v>
      </c>
      <c r="AR78" s="60" t="str">
        <f t="shared" si="21"/>
        <v>н/д</v>
      </c>
      <c r="AS78" s="60" t="str">
        <f t="shared" si="21"/>
        <v>н/д</v>
      </c>
      <c r="AT78" s="60" t="str">
        <f t="shared" si="21"/>
        <v>н/д</v>
      </c>
      <c r="AU78" s="60" t="str">
        <f t="shared" si="21"/>
        <v>н/д</v>
      </c>
      <c r="AV78" s="60" t="str">
        <f>AV81</f>
        <v>н/д</v>
      </c>
      <c r="AW78" s="60">
        <f t="shared" ref="AW78:BI78" si="22">AW81</f>
        <v>2.337475</v>
      </c>
      <c r="AX78" s="60" t="str">
        <f t="shared" si="22"/>
        <v>н/д</v>
      </c>
      <c r="AY78" s="60" t="str">
        <f t="shared" si="22"/>
        <v>н/д</v>
      </c>
      <c r="AZ78" s="60" t="str">
        <f t="shared" si="22"/>
        <v>н/д</v>
      </c>
      <c r="BA78" s="60" t="str">
        <f t="shared" si="22"/>
        <v>н/д</v>
      </c>
      <c r="BB78" s="60">
        <f t="shared" si="22"/>
        <v>5</v>
      </c>
      <c r="BC78" s="60" t="str">
        <f t="shared" si="22"/>
        <v>н/д</v>
      </c>
      <c r="BD78" s="60">
        <f t="shared" si="22"/>
        <v>2.337475</v>
      </c>
      <c r="BE78" s="60" t="str">
        <f t="shared" si="22"/>
        <v>н/д</v>
      </c>
      <c r="BF78" s="60" t="str">
        <f t="shared" si="22"/>
        <v>н/д</v>
      </c>
      <c r="BG78" s="60" t="str">
        <f t="shared" si="22"/>
        <v>н/д</v>
      </c>
      <c r="BH78" s="60" t="str">
        <f t="shared" si="22"/>
        <v>н/д</v>
      </c>
      <c r="BI78" s="60">
        <f t="shared" si="22"/>
        <v>5</v>
      </c>
      <c r="BJ78" s="60" t="str">
        <f>BJ81</f>
        <v>н/д</v>
      </c>
      <c r="BK78" s="60" t="str">
        <f t="shared" ref="BK78:BV78" si="23">BK81</f>
        <v>н/д</v>
      </c>
      <c r="BL78" s="60" t="str">
        <f t="shared" si="23"/>
        <v>н/д</v>
      </c>
      <c r="BM78" s="60" t="str">
        <f t="shared" si="23"/>
        <v>н/д</v>
      </c>
      <c r="BN78" s="60" t="str">
        <f t="shared" si="23"/>
        <v>н/д</v>
      </c>
      <c r="BO78" s="60" t="str">
        <f t="shared" si="23"/>
        <v>н/д</v>
      </c>
      <c r="BP78" s="60" t="str">
        <f t="shared" si="23"/>
        <v>н/д</v>
      </c>
      <c r="BQ78" s="60" t="str">
        <f t="shared" si="23"/>
        <v>н/д</v>
      </c>
      <c r="BR78" s="60">
        <f>BR85+BR79</f>
        <v>5.1692130000000009</v>
      </c>
      <c r="BS78" s="60" t="str">
        <f t="shared" si="23"/>
        <v>н/д</v>
      </c>
      <c r="BT78" s="60" t="str">
        <f t="shared" si="23"/>
        <v>н/д</v>
      </c>
      <c r="BU78" s="60" t="str">
        <f t="shared" si="23"/>
        <v>н/д</v>
      </c>
      <c r="BV78" s="60" t="str">
        <f t="shared" si="23"/>
        <v>н/д</v>
      </c>
      <c r="BW78" s="60" t="str">
        <f>BW85</f>
        <v>н/д</v>
      </c>
      <c r="BX78" s="60" t="str">
        <f t="shared" ref="BX78:CJ78" si="24">BX81</f>
        <v>н/д</v>
      </c>
      <c r="BY78" s="60">
        <f t="shared" si="24"/>
        <v>2.337475</v>
      </c>
      <c r="BZ78" s="60" t="str">
        <f t="shared" si="24"/>
        <v>н/д</v>
      </c>
      <c r="CA78" s="60" t="str">
        <f t="shared" si="24"/>
        <v>н/д</v>
      </c>
      <c r="CB78" s="60" t="str">
        <f t="shared" si="24"/>
        <v>н/д</v>
      </c>
      <c r="CC78" s="60" t="str">
        <f t="shared" si="24"/>
        <v>н/д</v>
      </c>
      <c r="CD78" s="60">
        <f t="shared" si="24"/>
        <v>5</v>
      </c>
      <c r="CE78" s="60" t="str">
        <f t="shared" si="24"/>
        <v>н/д</v>
      </c>
      <c r="CF78" s="60">
        <f>CF81+CF85+CF79</f>
        <v>7.5066880000000005</v>
      </c>
      <c r="CG78" s="60" t="str">
        <f t="shared" si="24"/>
        <v>н/д</v>
      </c>
      <c r="CH78" s="60" t="str">
        <f t="shared" si="24"/>
        <v>н/д</v>
      </c>
      <c r="CI78" s="60" t="str">
        <f t="shared" si="24"/>
        <v>н/д</v>
      </c>
      <c r="CJ78" s="60" t="str">
        <f t="shared" si="24"/>
        <v>н/д</v>
      </c>
      <c r="CK78" s="60">
        <f>CK81</f>
        <v>5</v>
      </c>
      <c r="CL78" s="259" t="s">
        <v>109</v>
      </c>
      <c r="CM78" s="243"/>
      <c r="CN78" s="243"/>
      <c r="CO78" s="243"/>
      <c r="CP78" s="243"/>
      <c r="CQ78" s="243"/>
      <c r="CR78" s="243"/>
      <c r="CS78" s="243"/>
      <c r="CT78" s="243"/>
      <c r="CU78" s="243"/>
      <c r="CV78" s="243"/>
      <c r="CW78" s="243"/>
      <c r="CX78" s="243"/>
      <c r="CY78" s="243"/>
    </row>
    <row r="79" s="25" customFormat="1" ht="31.5">
      <c r="A79" s="214" t="s">
        <v>208</v>
      </c>
      <c r="B79" s="215" t="s">
        <v>209</v>
      </c>
      <c r="C79" s="215" t="s">
        <v>108</v>
      </c>
      <c r="D79" s="259" t="s">
        <v>109</v>
      </c>
      <c r="E79" s="259">
        <f>E80</f>
        <v>4.8442130000000008</v>
      </c>
      <c r="F79" s="259" t="s">
        <v>109</v>
      </c>
      <c r="G79" s="259" t="s">
        <v>109</v>
      </c>
      <c r="H79" s="259" t="s">
        <v>109</v>
      </c>
      <c r="I79" s="259" t="s">
        <v>109</v>
      </c>
      <c r="J79" s="259" t="s">
        <v>109</v>
      </c>
      <c r="K79" s="259" t="s">
        <v>109</v>
      </c>
      <c r="L79" s="259" t="s">
        <v>109</v>
      </c>
      <c r="M79" s="259" t="s">
        <v>109</v>
      </c>
      <c r="N79" s="259" t="s">
        <v>109</v>
      </c>
      <c r="O79" s="259" t="s">
        <v>109</v>
      </c>
      <c r="P79" s="259" t="s">
        <v>109</v>
      </c>
      <c r="Q79" s="259" t="s">
        <v>109</v>
      </c>
      <c r="R79" s="259" t="s">
        <v>109</v>
      </c>
      <c r="S79" s="259" t="s">
        <v>109</v>
      </c>
      <c r="T79" s="259" t="s">
        <v>109</v>
      </c>
      <c r="U79" s="259" t="s">
        <v>109</v>
      </c>
      <c r="V79" s="259" t="s">
        <v>109</v>
      </c>
      <c r="W79" s="259" t="s">
        <v>109</v>
      </c>
      <c r="X79" s="259" t="s">
        <v>109</v>
      </c>
      <c r="Y79" s="259" t="s">
        <v>109</v>
      </c>
      <c r="Z79" s="259" t="s">
        <v>109</v>
      </c>
      <c r="AA79" s="259" t="s">
        <v>109</v>
      </c>
      <c r="AB79" s="259" t="s">
        <v>109</v>
      </c>
      <c r="AC79" s="259" t="s">
        <v>109</v>
      </c>
      <c r="AD79" s="259" t="s">
        <v>109</v>
      </c>
      <c r="AE79" s="259" t="s">
        <v>109</v>
      </c>
      <c r="AF79" s="259" t="s">
        <v>109</v>
      </c>
      <c r="AG79" s="259" t="s">
        <v>109</v>
      </c>
      <c r="AH79" s="259" t="s">
        <v>109</v>
      </c>
      <c r="AI79" s="259" t="s">
        <v>109</v>
      </c>
      <c r="AJ79" s="259" t="s">
        <v>109</v>
      </c>
      <c r="AK79" s="259" t="s">
        <v>109</v>
      </c>
      <c r="AL79" s="259" t="s">
        <v>109</v>
      </c>
      <c r="AM79" s="259" t="s">
        <v>109</v>
      </c>
      <c r="AN79" s="259" t="s">
        <v>109</v>
      </c>
      <c r="AO79" s="259" t="s">
        <v>109</v>
      </c>
      <c r="AP79" s="259" t="s">
        <v>109</v>
      </c>
      <c r="AQ79" s="259" t="s">
        <v>109</v>
      </c>
      <c r="AR79" s="259" t="s">
        <v>109</v>
      </c>
      <c r="AS79" s="259" t="s">
        <v>109</v>
      </c>
      <c r="AT79" s="259" t="s">
        <v>109</v>
      </c>
      <c r="AU79" s="259" t="s">
        <v>109</v>
      </c>
      <c r="AV79" s="259" t="s">
        <v>109</v>
      </c>
      <c r="AW79" s="259" t="s">
        <v>109</v>
      </c>
      <c r="AX79" s="259" t="s">
        <v>109</v>
      </c>
      <c r="AY79" s="259" t="s">
        <v>109</v>
      </c>
      <c r="AZ79" s="259" t="s">
        <v>109</v>
      </c>
      <c r="BA79" s="259" t="s">
        <v>109</v>
      </c>
      <c r="BB79" s="259" t="s">
        <v>109</v>
      </c>
      <c r="BC79" s="259" t="s">
        <v>109</v>
      </c>
      <c r="BD79" s="259" t="s">
        <v>109</v>
      </c>
      <c r="BE79" s="259" t="s">
        <v>109</v>
      </c>
      <c r="BF79" s="259" t="s">
        <v>109</v>
      </c>
      <c r="BG79" s="259" t="s">
        <v>109</v>
      </c>
      <c r="BH79" s="259" t="s">
        <v>109</v>
      </c>
      <c r="BI79" s="259" t="s">
        <v>109</v>
      </c>
      <c r="BJ79" s="259" t="s">
        <v>109</v>
      </c>
      <c r="BK79" s="259" t="s">
        <v>109</v>
      </c>
      <c r="BL79" s="259" t="s">
        <v>109</v>
      </c>
      <c r="BM79" s="259" t="s">
        <v>109</v>
      </c>
      <c r="BN79" s="259" t="s">
        <v>109</v>
      </c>
      <c r="BO79" s="259" t="s">
        <v>109</v>
      </c>
      <c r="BP79" s="259" t="s">
        <v>109</v>
      </c>
      <c r="BQ79" s="259" t="s">
        <v>109</v>
      </c>
      <c r="BR79" s="259">
        <f>BR80</f>
        <v>4.8442130000000008</v>
      </c>
      <c r="BS79" s="259" t="s">
        <v>109</v>
      </c>
      <c r="BT79" s="259" t="s">
        <v>109</v>
      </c>
      <c r="BU79" s="259" t="s">
        <v>109</v>
      </c>
      <c r="BV79" s="259" t="s">
        <v>109</v>
      </c>
      <c r="BW79" s="259" t="s">
        <v>109</v>
      </c>
      <c r="BX79" s="259" t="s">
        <v>109</v>
      </c>
      <c r="BY79" s="259" t="s">
        <v>109</v>
      </c>
      <c r="BZ79" s="259" t="s">
        <v>109</v>
      </c>
      <c r="CA79" s="259" t="s">
        <v>109</v>
      </c>
      <c r="CB79" s="259" t="s">
        <v>109</v>
      </c>
      <c r="CC79" s="259" t="s">
        <v>109</v>
      </c>
      <c r="CD79" s="259" t="s">
        <v>109</v>
      </c>
      <c r="CE79" s="259" t="s">
        <v>109</v>
      </c>
      <c r="CF79" s="259">
        <f>CF80</f>
        <v>4.8442130000000008</v>
      </c>
      <c r="CG79" s="259" t="s">
        <v>109</v>
      </c>
      <c r="CH79" s="259" t="s">
        <v>109</v>
      </c>
      <c r="CI79" s="259" t="s">
        <v>109</v>
      </c>
      <c r="CJ79" s="259" t="s">
        <v>109</v>
      </c>
      <c r="CK79" s="259" t="s">
        <v>109</v>
      </c>
      <c r="CL79" s="259" t="s">
        <v>109</v>
      </c>
      <c r="CM79" s="243"/>
      <c r="CN79" s="243"/>
      <c r="CO79" s="243"/>
      <c r="CP79" s="243"/>
      <c r="CQ79" s="243"/>
      <c r="CR79" s="243"/>
      <c r="CS79" s="243"/>
      <c r="CT79" s="243"/>
      <c r="CU79" s="243"/>
      <c r="CV79" s="243"/>
      <c r="CW79" s="243"/>
      <c r="CX79" s="243"/>
      <c r="CY79" s="243"/>
    </row>
    <row r="80" ht="47.25">
      <c r="A80" s="79" t="s">
        <v>208</v>
      </c>
      <c r="B80" s="80" t="s">
        <v>210</v>
      </c>
      <c r="C80" s="82" t="s">
        <v>211</v>
      </c>
      <c r="D80" s="262" t="s">
        <v>109</v>
      </c>
      <c r="E80" s="262">
        <v>4.8442130000000008</v>
      </c>
      <c r="F80" s="262" t="s">
        <v>109</v>
      </c>
      <c r="G80" s="262" t="s">
        <v>109</v>
      </c>
      <c r="H80" s="262" t="s">
        <v>109</v>
      </c>
      <c r="I80" s="262" t="s">
        <v>109</v>
      </c>
      <c r="J80" s="262" t="s">
        <v>109</v>
      </c>
      <c r="K80" s="262" t="s">
        <v>109</v>
      </c>
      <c r="L80" s="262" t="s">
        <v>109</v>
      </c>
      <c r="M80" s="262" t="s">
        <v>109</v>
      </c>
      <c r="N80" s="262" t="s">
        <v>109</v>
      </c>
      <c r="O80" s="262" t="s">
        <v>109</v>
      </c>
      <c r="P80" s="262" t="s">
        <v>109</v>
      </c>
      <c r="Q80" s="262" t="s">
        <v>109</v>
      </c>
      <c r="R80" s="262" t="s">
        <v>109</v>
      </c>
      <c r="S80" s="262" t="s">
        <v>109</v>
      </c>
      <c r="T80" s="262" t="s">
        <v>109</v>
      </c>
      <c r="U80" s="262" t="s">
        <v>109</v>
      </c>
      <c r="V80" s="262" t="s">
        <v>109</v>
      </c>
      <c r="W80" s="262" t="s">
        <v>109</v>
      </c>
      <c r="X80" s="262" t="s">
        <v>109</v>
      </c>
      <c r="Y80" s="262" t="s">
        <v>109</v>
      </c>
      <c r="Z80" s="262" t="s">
        <v>109</v>
      </c>
      <c r="AA80" s="262" t="s">
        <v>109</v>
      </c>
      <c r="AB80" s="262" t="s">
        <v>109</v>
      </c>
      <c r="AC80" s="262" t="s">
        <v>109</v>
      </c>
      <c r="AD80" s="262" t="s">
        <v>109</v>
      </c>
      <c r="AE80" s="262" t="s">
        <v>109</v>
      </c>
      <c r="AF80" s="262" t="s">
        <v>109</v>
      </c>
      <c r="AG80" s="262" t="s">
        <v>109</v>
      </c>
      <c r="AH80" s="262" t="s">
        <v>109</v>
      </c>
      <c r="AI80" s="262" t="s">
        <v>109</v>
      </c>
      <c r="AJ80" s="262" t="s">
        <v>109</v>
      </c>
      <c r="AK80" s="262" t="s">
        <v>109</v>
      </c>
      <c r="AL80" s="262" t="s">
        <v>109</v>
      </c>
      <c r="AM80" s="262" t="s">
        <v>109</v>
      </c>
      <c r="AN80" s="262" t="s">
        <v>109</v>
      </c>
      <c r="AO80" s="262" t="s">
        <v>109</v>
      </c>
      <c r="AP80" s="262" t="s">
        <v>109</v>
      </c>
      <c r="AQ80" s="262" t="s">
        <v>109</v>
      </c>
      <c r="AR80" s="262" t="s">
        <v>109</v>
      </c>
      <c r="AS80" s="262" t="s">
        <v>109</v>
      </c>
      <c r="AT80" s="262" t="s">
        <v>109</v>
      </c>
      <c r="AU80" s="262" t="s">
        <v>109</v>
      </c>
      <c r="AV80" s="262" t="s">
        <v>109</v>
      </c>
      <c r="AW80" s="262" t="s">
        <v>109</v>
      </c>
      <c r="AX80" s="262" t="s">
        <v>109</v>
      </c>
      <c r="AY80" s="262" t="s">
        <v>109</v>
      </c>
      <c r="AZ80" s="262" t="s">
        <v>109</v>
      </c>
      <c r="BA80" s="262" t="s">
        <v>109</v>
      </c>
      <c r="BB80" s="262" t="s">
        <v>109</v>
      </c>
      <c r="BC80" s="262" t="s">
        <v>109</v>
      </c>
      <c r="BD80" s="262" t="s">
        <v>109</v>
      </c>
      <c r="BE80" s="262" t="s">
        <v>109</v>
      </c>
      <c r="BF80" s="262" t="s">
        <v>109</v>
      </c>
      <c r="BG80" s="262" t="s">
        <v>109</v>
      </c>
      <c r="BH80" s="262" t="s">
        <v>109</v>
      </c>
      <c r="BI80" s="262" t="s">
        <v>109</v>
      </c>
      <c r="BJ80" s="262" t="s">
        <v>109</v>
      </c>
      <c r="BK80" s="262" t="s">
        <v>109</v>
      </c>
      <c r="BL80" s="262" t="s">
        <v>109</v>
      </c>
      <c r="BM80" s="262" t="s">
        <v>109</v>
      </c>
      <c r="BN80" s="262" t="s">
        <v>109</v>
      </c>
      <c r="BO80" s="262" t="s">
        <v>109</v>
      </c>
      <c r="BP80" s="262" t="s">
        <v>109</v>
      </c>
      <c r="BQ80" s="262" t="s">
        <v>109</v>
      </c>
      <c r="BR80" s="262">
        <v>4.8442130000000008</v>
      </c>
      <c r="BS80" s="262" t="s">
        <v>109</v>
      </c>
      <c r="BT80" s="262" t="s">
        <v>109</v>
      </c>
      <c r="BU80" s="262" t="s">
        <v>109</v>
      </c>
      <c r="BV80" s="262" t="s">
        <v>109</v>
      </c>
      <c r="BW80" s="262" t="s">
        <v>109</v>
      </c>
      <c r="BX80" s="262" t="s">
        <v>109</v>
      </c>
      <c r="BY80" s="262" t="s">
        <v>109</v>
      </c>
      <c r="BZ80" s="262" t="s">
        <v>109</v>
      </c>
      <c r="CA80" s="262" t="s">
        <v>109</v>
      </c>
      <c r="CB80" s="262" t="s">
        <v>109</v>
      </c>
      <c r="CC80" s="262" t="s">
        <v>109</v>
      </c>
      <c r="CD80" s="262" t="s">
        <v>109</v>
      </c>
      <c r="CE80" s="262" t="s">
        <v>109</v>
      </c>
      <c r="CF80" s="262">
        <v>4.8442130000000008</v>
      </c>
      <c r="CG80" s="262" t="s">
        <v>109</v>
      </c>
      <c r="CH80" s="262" t="s">
        <v>109</v>
      </c>
      <c r="CI80" s="262" t="s">
        <v>109</v>
      </c>
      <c r="CJ80" s="262" t="s">
        <v>109</v>
      </c>
      <c r="CK80" s="262" t="s">
        <v>109</v>
      </c>
      <c r="CL80" s="262" t="s">
        <v>109</v>
      </c>
      <c r="CM80" s="237"/>
      <c r="CN80" s="237"/>
      <c r="CO80" s="237"/>
      <c r="CP80" s="237"/>
      <c r="CQ80" s="237"/>
      <c r="CR80" s="237"/>
      <c r="CS80" s="237"/>
      <c r="CT80" s="237"/>
      <c r="CU80" s="237"/>
      <c r="CV80" s="237"/>
      <c r="CW80" s="237"/>
      <c r="CX80" s="237"/>
      <c r="CY80" s="237"/>
    </row>
    <row r="81" s="25" customFormat="1" ht="31.5">
      <c r="A81" s="214" t="s">
        <v>212</v>
      </c>
      <c r="B81" s="215" t="s">
        <v>213</v>
      </c>
      <c r="C81" s="215" t="s">
        <v>108</v>
      </c>
      <c r="D81" s="259">
        <f>D82</f>
        <v>2.337475</v>
      </c>
      <c r="E81" s="259">
        <f>E82</f>
        <v>2.337475</v>
      </c>
      <c r="F81" s="259" t="s">
        <v>109</v>
      </c>
      <c r="G81" s="259" t="s">
        <v>109</v>
      </c>
      <c r="H81" s="259" t="s">
        <v>109</v>
      </c>
      <c r="I81" s="259" t="s">
        <v>109</v>
      </c>
      <c r="J81" s="259" t="s">
        <v>109</v>
      </c>
      <c r="K81" s="259" t="s">
        <v>109</v>
      </c>
      <c r="L81" s="259" t="s">
        <v>109</v>
      </c>
      <c r="M81" s="259" t="s">
        <v>109</v>
      </c>
      <c r="N81" s="259" t="s">
        <v>109</v>
      </c>
      <c r="O81" s="259" t="s">
        <v>109</v>
      </c>
      <c r="P81" s="259" t="s">
        <v>109</v>
      </c>
      <c r="Q81" s="259" t="s">
        <v>109</v>
      </c>
      <c r="R81" s="259" t="s">
        <v>109</v>
      </c>
      <c r="S81" s="259" t="s">
        <v>109</v>
      </c>
      <c r="T81" s="259" t="str">
        <f>T82</f>
        <v>н/д</v>
      </c>
      <c r="U81" s="259" t="str">
        <f t="shared" ref="U81:AG81" si="25">U82</f>
        <v>н/д</v>
      </c>
      <c r="V81" s="259" t="str">
        <f t="shared" si="25"/>
        <v>н/д</v>
      </c>
      <c r="W81" s="259" t="str">
        <f t="shared" si="25"/>
        <v>н/д</v>
      </c>
      <c r="X81" s="259" t="str">
        <f t="shared" si="25"/>
        <v>н/д</v>
      </c>
      <c r="Y81" s="259" t="str">
        <f t="shared" si="25"/>
        <v>н/д</v>
      </c>
      <c r="Z81" s="259" t="str">
        <f t="shared" si="25"/>
        <v>н/д</v>
      </c>
      <c r="AA81" s="259" t="str">
        <f t="shared" si="25"/>
        <v>н/д</v>
      </c>
      <c r="AB81" s="259" t="str">
        <f t="shared" si="25"/>
        <v>н/д</v>
      </c>
      <c r="AC81" s="259" t="str">
        <f t="shared" si="25"/>
        <v>н/д</v>
      </c>
      <c r="AD81" s="259" t="str">
        <f t="shared" si="25"/>
        <v>н/д</v>
      </c>
      <c r="AE81" s="259" t="str">
        <f t="shared" si="25"/>
        <v>н/д</v>
      </c>
      <c r="AF81" s="259" t="str">
        <f t="shared" si="25"/>
        <v>н/д</v>
      </c>
      <c r="AG81" s="259" t="str">
        <f t="shared" si="25"/>
        <v>н/д</v>
      </c>
      <c r="AH81" s="259" t="str">
        <f>AH82</f>
        <v>н/д</v>
      </c>
      <c r="AI81" s="259" t="str">
        <f t="shared" ref="AI81:AU81" si="26">AI82</f>
        <v>н/д</v>
      </c>
      <c r="AJ81" s="259" t="str">
        <f t="shared" si="26"/>
        <v>н/д</v>
      </c>
      <c r="AK81" s="259" t="str">
        <f t="shared" si="26"/>
        <v>н/д</v>
      </c>
      <c r="AL81" s="259" t="str">
        <f t="shared" si="26"/>
        <v>н/д</v>
      </c>
      <c r="AM81" s="259" t="str">
        <f t="shared" si="26"/>
        <v>н/д</v>
      </c>
      <c r="AN81" s="259" t="str">
        <f t="shared" si="26"/>
        <v>н/д</v>
      </c>
      <c r="AO81" s="259" t="str">
        <f t="shared" si="26"/>
        <v>н/д</v>
      </c>
      <c r="AP81" s="259" t="str">
        <f t="shared" si="26"/>
        <v>н/д</v>
      </c>
      <c r="AQ81" s="259" t="str">
        <f t="shared" si="26"/>
        <v>н/д</v>
      </c>
      <c r="AR81" s="259" t="str">
        <f t="shared" si="26"/>
        <v>н/д</v>
      </c>
      <c r="AS81" s="259" t="str">
        <f t="shared" si="26"/>
        <v>н/д</v>
      </c>
      <c r="AT81" s="259" t="str">
        <f t="shared" si="26"/>
        <v>н/д</v>
      </c>
      <c r="AU81" s="259" t="str">
        <f t="shared" si="26"/>
        <v>н/д</v>
      </c>
      <c r="AV81" s="259" t="str">
        <f>AV82</f>
        <v>н/д</v>
      </c>
      <c r="AW81" s="259">
        <f t="shared" ref="AW81:BI81" si="27">AW82</f>
        <v>2.337475</v>
      </c>
      <c r="AX81" s="259" t="str">
        <f t="shared" si="27"/>
        <v>н/д</v>
      </c>
      <c r="AY81" s="259" t="str">
        <f t="shared" si="27"/>
        <v>н/д</v>
      </c>
      <c r="AZ81" s="259" t="str">
        <f t="shared" si="27"/>
        <v>н/д</v>
      </c>
      <c r="BA81" s="259" t="str">
        <f t="shared" si="27"/>
        <v>н/д</v>
      </c>
      <c r="BB81" s="259">
        <f t="shared" si="27"/>
        <v>5</v>
      </c>
      <c r="BC81" s="259" t="str">
        <f t="shared" si="27"/>
        <v>н/д</v>
      </c>
      <c r="BD81" s="259">
        <f t="shared" si="27"/>
        <v>2.337475</v>
      </c>
      <c r="BE81" s="259" t="str">
        <f t="shared" si="27"/>
        <v>н/д</v>
      </c>
      <c r="BF81" s="259" t="str">
        <f t="shared" si="27"/>
        <v>н/д</v>
      </c>
      <c r="BG81" s="259" t="str">
        <f t="shared" si="27"/>
        <v>н/д</v>
      </c>
      <c r="BH81" s="259" t="str">
        <f t="shared" si="27"/>
        <v>н/д</v>
      </c>
      <c r="BI81" s="259">
        <f t="shared" si="27"/>
        <v>5</v>
      </c>
      <c r="BJ81" s="259" t="str">
        <f>BJ82</f>
        <v>н/д</v>
      </c>
      <c r="BK81" s="259" t="str">
        <f t="shared" ref="BK81:BV81" si="28">BK82</f>
        <v>н/д</v>
      </c>
      <c r="BL81" s="259" t="str">
        <f t="shared" si="28"/>
        <v>н/д</v>
      </c>
      <c r="BM81" s="259" t="str">
        <f t="shared" si="28"/>
        <v>н/д</v>
      </c>
      <c r="BN81" s="259" t="str">
        <f t="shared" si="28"/>
        <v>н/д</v>
      </c>
      <c r="BO81" s="259" t="str">
        <f t="shared" si="28"/>
        <v>н/д</v>
      </c>
      <c r="BP81" s="259" t="str">
        <f t="shared" si="28"/>
        <v>н/д</v>
      </c>
      <c r="BQ81" s="259" t="str">
        <f t="shared" si="28"/>
        <v>н/д</v>
      </c>
      <c r="BR81" s="259" t="s">
        <v>109</v>
      </c>
      <c r="BS81" s="259" t="str">
        <f t="shared" si="28"/>
        <v>н/д</v>
      </c>
      <c r="BT81" s="259" t="str">
        <f t="shared" si="28"/>
        <v>н/д</v>
      </c>
      <c r="BU81" s="259" t="str">
        <f t="shared" si="28"/>
        <v>н/д</v>
      </c>
      <c r="BV81" s="259" t="str">
        <f t="shared" si="28"/>
        <v>н/д</v>
      </c>
      <c r="BW81" s="259" t="s">
        <v>109</v>
      </c>
      <c r="BX81" s="259" t="str">
        <f>BX82</f>
        <v>н/д</v>
      </c>
      <c r="BY81" s="259">
        <f>SUM(BY82)</f>
        <v>2.337475</v>
      </c>
      <c r="BZ81" s="259" t="str">
        <f>BZ82</f>
        <v>н/д</v>
      </c>
      <c r="CA81" s="259" t="str">
        <f>CA82</f>
        <v>н/д</v>
      </c>
      <c r="CB81" s="259" t="str">
        <f>CB82</f>
        <v>н/д</v>
      </c>
      <c r="CC81" s="259" t="str">
        <f>CC82</f>
        <v>н/д</v>
      </c>
      <c r="CD81" s="259">
        <f>SUM(CD82)</f>
        <v>5</v>
      </c>
      <c r="CE81" s="259" t="str">
        <f t="shared" ref="CE81:CK81" si="29">CE82</f>
        <v>н/д</v>
      </c>
      <c r="CF81" s="259">
        <f t="shared" si="29"/>
        <v>2.337475</v>
      </c>
      <c r="CG81" s="259" t="str">
        <f t="shared" si="29"/>
        <v>н/д</v>
      </c>
      <c r="CH81" s="259" t="str">
        <f t="shared" si="29"/>
        <v>н/д</v>
      </c>
      <c r="CI81" s="259" t="str">
        <f t="shared" si="29"/>
        <v>н/д</v>
      </c>
      <c r="CJ81" s="259" t="str">
        <f t="shared" si="29"/>
        <v>н/д</v>
      </c>
      <c r="CK81" s="259">
        <f t="shared" si="29"/>
        <v>5</v>
      </c>
      <c r="CL81" s="259" t="s">
        <v>109</v>
      </c>
      <c r="CM81" s="243"/>
      <c r="CN81" s="243"/>
      <c r="CO81" s="243"/>
      <c r="CP81" s="243"/>
      <c r="CQ81" s="243"/>
      <c r="CR81" s="243"/>
      <c r="CS81" s="243"/>
      <c r="CT81" s="243"/>
      <c r="CU81" s="243"/>
      <c r="CV81" s="243"/>
      <c r="CW81" s="243"/>
      <c r="CX81" s="243"/>
      <c r="CY81" s="243"/>
    </row>
    <row r="82" s="1" customFormat="1">
      <c r="A82" s="63" t="s">
        <v>523</v>
      </c>
      <c r="B82" s="72" t="s">
        <v>414</v>
      </c>
      <c r="C82" s="72" t="s">
        <v>1398</v>
      </c>
      <c r="D82" s="68">
        <v>2.337475</v>
      </c>
      <c r="E82" s="68">
        <v>2.337475</v>
      </c>
      <c r="F82" s="68" t="s">
        <v>109</v>
      </c>
      <c r="G82" s="68" t="s">
        <v>109</v>
      </c>
      <c r="H82" s="68" t="s">
        <v>109</v>
      </c>
      <c r="I82" s="68" t="s">
        <v>109</v>
      </c>
      <c r="J82" s="68" t="s">
        <v>109</v>
      </c>
      <c r="K82" s="68" t="s">
        <v>109</v>
      </c>
      <c r="L82" s="68" t="s">
        <v>109</v>
      </c>
      <c r="M82" s="68" t="s">
        <v>109</v>
      </c>
      <c r="N82" s="68" t="s">
        <v>109</v>
      </c>
      <c r="O82" s="68" t="s">
        <v>109</v>
      </c>
      <c r="P82" s="68" t="s">
        <v>109</v>
      </c>
      <c r="Q82" s="68" t="s">
        <v>109</v>
      </c>
      <c r="R82" s="68" t="s">
        <v>109</v>
      </c>
      <c r="S82" s="68" t="s">
        <v>109</v>
      </c>
      <c r="T82" s="68" t="s">
        <v>109</v>
      </c>
      <c r="U82" s="68" t="s">
        <v>109</v>
      </c>
      <c r="V82" s="68" t="s">
        <v>109</v>
      </c>
      <c r="W82" s="68" t="s">
        <v>109</v>
      </c>
      <c r="X82" s="68" t="s">
        <v>109</v>
      </c>
      <c r="Y82" s="68" t="s">
        <v>109</v>
      </c>
      <c r="Z82" s="68" t="s">
        <v>109</v>
      </c>
      <c r="AA82" s="68" t="s">
        <v>109</v>
      </c>
      <c r="AB82" s="68" t="s">
        <v>109</v>
      </c>
      <c r="AC82" s="68" t="s">
        <v>109</v>
      </c>
      <c r="AD82" s="68" t="s">
        <v>109</v>
      </c>
      <c r="AE82" s="68" t="s">
        <v>109</v>
      </c>
      <c r="AF82" s="68" t="s">
        <v>109</v>
      </c>
      <c r="AG82" s="68" t="s">
        <v>109</v>
      </c>
      <c r="AH82" s="68" t="s">
        <v>109</v>
      </c>
      <c r="AI82" s="68" t="s">
        <v>109</v>
      </c>
      <c r="AJ82" s="68" t="s">
        <v>109</v>
      </c>
      <c r="AK82" s="68" t="s">
        <v>109</v>
      </c>
      <c r="AL82" s="68" t="s">
        <v>109</v>
      </c>
      <c r="AM82" s="68" t="s">
        <v>109</v>
      </c>
      <c r="AN82" s="68" t="s">
        <v>109</v>
      </c>
      <c r="AO82" s="68" t="s">
        <v>109</v>
      </c>
      <c r="AP82" s="68" t="s">
        <v>109</v>
      </c>
      <c r="AQ82" s="68" t="s">
        <v>109</v>
      </c>
      <c r="AR82" s="68" t="s">
        <v>109</v>
      </c>
      <c r="AS82" s="68" t="s">
        <v>109</v>
      </c>
      <c r="AT82" s="68" t="s">
        <v>109</v>
      </c>
      <c r="AU82" s="68" t="s">
        <v>109</v>
      </c>
      <c r="AV82" s="68" t="s">
        <v>109</v>
      </c>
      <c r="AW82" s="68">
        <v>2.337475</v>
      </c>
      <c r="AX82" s="68" t="s">
        <v>109</v>
      </c>
      <c r="AY82" s="68" t="s">
        <v>109</v>
      </c>
      <c r="AZ82" s="68" t="s">
        <v>109</v>
      </c>
      <c r="BA82" s="68" t="s">
        <v>109</v>
      </c>
      <c r="BB82" s="68">
        <v>5</v>
      </c>
      <c r="BC82" s="68" t="s">
        <v>109</v>
      </c>
      <c r="BD82" s="68">
        <v>2.337475</v>
      </c>
      <c r="BE82" s="68" t="s">
        <v>109</v>
      </c>
      <c r="BF82" s="68" t="s">
        <v>109</v>
      </c>
      <c r="BG82" s="68" t="s">
        <v>109</v>
      </c>
      <c r="BH82" s="68" t="s">
        <v>109</v>
      </c>
      <c r="BI82" s="68">
        <v>5</v>
      </c>
      <c r="BJ82" s="68" t="s">
        <v>109</v>
      </c>
      <c r="BK82" s="68" t="s">
        <v>109</v>
      </c>
      <c r="BL82" s="68" t="s">
        <v>109</v>
      </c>
      <c r="BM82" s="68" t="s">
        <v>109</v>
      </c>
      <c r="BN82" s="68" t="s">
        <v>109</v>
      </c>
      <c r="BO82" s="68" t="s">
        <v>109</v>
      </c>
      <c r="BP82" s="68" t="s">
        <v>109</v>
      </c>
      <c r="BQ82" s="68" t="s">
        <v>109</v>
      </c>
      <c r="BR82" s="68" t="s">
        <v>109</v>
      </c>
      <c r="BS82" s="68" t="s">
        <v>109</v>
      </c>
      <c r="BT82" s="68" t="s">
        <v>109</v>
      </c>
      <c r="BU82" s="68" t="s">
        <v>109</v>
      </c>
      <c r="BV82" s="68" t="s">
        <v>109</v>
      </c>
      <c r="BW82" s="68" t="s">
        <v>109</v>
      </c>
      <c r="BX82" s="68" t="s">
        <v>109</v>
      </c>
      <c r="BY82" s="68">
        <v>2.337475</v>
      </c>
      <c r="BZ82" s="68" t="s">
        <v>109</v>
      </c>
      <c r="CA82" s="68" t="s">
        <v>109</v>
      </c>
      <c r="CB82" s="68" t="s">
        <v>109</v>
      </c>
      <c r="CC82" s="68" t="s">
        <v>109</v>
      </c>
      <c r="CD82" s="68">
        <v>5</v>
      </c>
      <c r="CE82" s="68" t="s">
        <v>109</v>
      </c>
      <c r="CF82" s="68">
        <v>2.337475</v>
      </c>
      <c r="CG82" s="68" t="s">
        <v>109</v>
      </c>
      <c r="CH82" s="68" t="s">
        <v>109</v>
      </c>
      <c r="CI82" s="68" t="s">
        <v>109</v>
      </c>
      <c r="CJ82" s="68" t="s">
        <v>109</v>
      </c>
      <c r="CK82" s="68">
        <v>5</v>
      </c>
      <c r="CL82" s="68" t="s">
        <v>109</v>
      </c>
    </row>
    <row r="83" ht="31.5" hidden="1">
      <c r="A83" s="79" t="s">
        <v>402</v>
      </c>
      <c r="B83" s="82" t="s">
        <v>403</v>
      </c>
      <c r="C83" s="82" t="s">
        <v>108</v>
      </c>
      <c r="D83" s="262">
        <v>0</v>
      </c>
      <c r="E83" s="262">
        <v>0</v>
      </c>
      <c r="F83" s="262">
        <v>0</v>
      </c>
      <c r="G83" s="262">
        <v>0</v>
      </c>
      <c r="H83" s="262">
        <v>0</v>
      </c>
      <c r="I83" s="262">
        <v>0</v>
      </c>
      <c r="J83" s="262">
        <v>0</v>
      </c>
      <c r="K83" s="262">
        <v>0</v>
      </c>
      <c r="L83" s="262">
        <v>0</v>
      </c>
      <c r="M83" s="262">
        <v>0</v>
      </c>
      <c r="N83" s="262">
        <v>0</v>
      </c>
      <c r="O83" s="262">
        <v>0</v>
      </c>
      <c r="P83" s="262">
        <v>0</v>
      </c>
      <c r="Q83" s="262">
        <v>0</v>
      </c>
      <c r="R83" s="262">
        <v>0</v>
      </c>
      <c r="S83" s="262">
        <v>0</v>
      </c>
      <c r="T83" s="262">
        <v>0</v>
      </c>
      <c r="U83" s="262">
        <v>0</v>
      </c>
      <c r="V83" s="262">
        <v>0</v>
      </c>
      <c r="W83" s="262">
        <v>0</v>
      </c>
      <c r="X83" s="262">
        <v>0</v>
      </c>
      <c r="Y83" s="262">
        <v>0</v>
      </c>
      <c r="Z83" s="262">
        <v>0</v>
      </c>
      <c r="AA83" s="262">
        <v>0</v>
      </c>
      <c r="AB83" s="262">
        <v>0</v>
      </c>
      <c r="AC83" s="262">
        <v>0</v>
      </c>
      <c r="AD83" s="262">
        <v>0</v>
      </c>
      <c r="AE83" s="262">
        <v>0</v>
      </c>
      <c r="AF83" s="262">
        <v>0</v>
      </c>
      <c r="AG83" s="262">
        <v>0</v>
      </c>
      <c r="AH83" s="262">
        <v>0</v>
      </c>
      <c r="AI83" s="262">
        <v>0</v>
      </c>
      <c r="AJ83" s="262">
        <v>0</v>
      </c>
      <c r="AK83" s="262">
        <v>0</v>
      </c>
      <c r="AL83" s="262">
        <v>0</v>
      </c>
      <c r="AM83" s="262">
        <v>0</v>
      </c>
      <c r="AN83" s="262">
        <v>0</v>
      </c>
      <c r="AO83" s="262">
        <v>0</v>
      </c>
      <c r="AP83" s="262">
        <v>0</v>
      </c>
      <c r="AQ83" s="262">
        <v>0</v>
      </c>
      <c r="AR83" s="262">
        <v>0</v>
      </c>
      <c r="AS83" s="262">
        <v>0</v>
      </c>
      <c r="AT83" s="262">
        <v>0</v>
      </c>
      <c r="AU83" s="262">
        <v>0</v>
      </c>
      <c r="AV83" s="262">
        <v>0</v>
      </c>
      <c r="AW83" s="262">
        <v>0</v>
      </c>
      <c r="AX83" s="262">
        <v>0</v>
      </c>
      <c r="AY83" s="262">
        <v>0</v>
      </c>
      <c r="AZ83" s="262">
        <v>0</v>
      </c>
      <c r="BA83" s="262">
        <v>0</v>
      </c>
      <c r="BB83" s="262">
        <v>0</v>
      </c>
      <c r="BC83" s="262">
        <v>0</v>
      </c>
      <c r="BD83" s="262">
        <v>0</v>
      </c>
      <c r="BE83" s="262">
        <v>0</v>
      </c>
      <c r="BF83" s="262">
        <v>0</v>
      </c>
      <c r="BG83" s="262">
        <v>0</v>
      </c>
      <c r="BH83" s="262">
        <v>0</v>
      </c>
      <c r="BI83" s="262">
        <v>0</v>
      </c>
      <c r="BJ83" s="262">
        <v>0</v>
      </c>
      <c r="BK83" s="262">
        <v>0</v>
      </c>
      <c r="BL83" s="262">
        <v>0</v>
      </c>
      <c r="BM83" s="262">
        <v>0</v>
      </c>
      <c r="BN83" s="262">
        <v>0</v>
      </c>
      <c r="BO83" s="262">
        <v>0</v>
      </c>
      <c r="BP83" s="262">
        <v>0</v>
      </c>
      <c r="BQ83" s="262">
        <v>0</v>
      </c>
      <c r="BR83" s="262">
        <v>0</v>
      </c>
      <c r="BS83" s="262">
        <v>0</v>
      </c>
      <c r="BT83" s="262">
        <v>0</v>
      </c>
      <c r="BU83" s="262">
        <v>0</v>
      </c>
      <c r="BV83" s="262">
        <v>0</v>
      </c>
      <c r="BW83" s="262">
        <v>0</v>
      </c>
      <c r="BX83" s="262" t="s">
        <v>109</v>
      </c>
      <c r="BY83" s="262" t="s">
        <v>109</v>
      </c>
      <c r="BZ83" s="262" t="s">
        <v>109</v>
      </c>
      <c r="CA83" s="262" t="s">
        <v>109</v>
      </c>
      <c r="CB83" s="262" t="s">
        <v>109</v>
      </c>
      <c r="CC83" s="262" t="s">
        <v>109</v>
      </c>
      <c r="CD83" s="262" t="s">
        <v>109</v>
      </c>
      <c r="CE83" s="262" t="s">
        <v>109</v>
      </c>
      <c r="CF83" s="262" t="s">
        <v>109</v>
      </c>
      <c r="CG83" s="262" t="s">
        <v>109</v>
      </c>
      <c r="CH83" s="262" t="s">
        <v>109</v>
      </c>
      <c r="CI83" s="262" t="s">
        <v>109</v>
      </c>
      <c r="CJ83" s="262" t="s">
        <v>109</v>
      </c>
      <c r="CK83" s="262" t="s">
        <v>109</v>
      </c>
      <c r="CL83" s="262" t="s">
        <v>109</v>
      </c>
      <c r="CM83" s="237"/>
      <c r="CN83" s="237"/>
      <c r="CO83" s="237"/>
      <c r="CP83" s="237"/>
      <c r="CQ83" s="237"/>
      <c r="CR83" s="237"/>
      <c r="CS83" s="237"/>
      <c r="CT83" s="237"/>
      <c r="CU83" s="237"/>
      <c r="CV83" s="237"/>
      <c r="CW83" s="237"/>
      <c r="CX83" s="237"/>
      <c r="CY83" s="237"/>
    </row>
    <row r="84" ht="31.5" hidden="1">
      <c r="A84" s="79" t="s">
        <v>404</v>
      </c>
      <c r="B84" s="82" t="s">
        <v>405</v>
      </c>
      <c r="C84" s="82" t="s">
        <v>108</v>
      </c>
      <c r="D84" s="262">
        <v>0</v>
      </c>
      <c r="E84" s="262">
        <v>0</v>
      </c>
      <c r="F84" s="262">
        <v>0</v>
      </c>
      <c r="G84" s="262">
        <v>0</v>
      </c>
      <c r="H84" s="262">
        <v>0</v>
      </c>
      <c r="I84" s="262">
        <v>0</v>
      </c>
      <c r="J84" s="262">
        <v>0</v>
      </c>
      <c r="K84" s="262">
        <v>0</v>
      </c>
      <c r="L84" s="262">
        <v>0</v>
      </c>
      <c r="M84" s="262">
        <v>0</v>
      </c>
      <c r="N84" s="262">
        <v>0</v>
      </c>
      <c r="O84" s="262">
        <v>0</v>
      </c>
      <c r="P84" s="262">
        <v>0</v>
      </c>
      <c r="Q84" s="262">
        <v>0</v>
      </c>
      <c r="R84" s="262">
        <v>0</v>
      </c>
      <c r="S84" s="262">
        <v>0</v>
      </c>
      <c r="T84" s="262">
        <v>0</v>
      </c>
      <c r="U84" s="262">
        <v>0</v>
      </c>
      <c r="V84" s="262">
        <v>0</v>
      </c>
      <c r="W84" s="262">
        <v>0</v>
      </c>
      <c r="X84" s="262">
        <v>0</v>
      </c>
      <c r="Y84" s="262">
        <v>0</v>
      </c>
      <c r="Z84" s="262">
        <v>0</v>
      </c>
      <c r="AA84" s="262">
        <v>0</v>
      </c>
      <c r="AB84" s="262">
        <v>0</v>
      </c>
      <c r="AC84" s="262">
        <v>0</v>
      </c>
      <c r="AD84" s="262">
        <v>0</v>
      </c>
      <c r="AE84" s="262">
        <v>0</v>
      </c>
      <c r="AF84" s="262">
        <v>0</v>
      </c>
      <c r="AG84" s="262">
        <v>0</v>
      </c>
      <c r="AH84" s="262">
        <v>0</v>
      </c>
      <c r="AI84" s="262">
        <v>0</v>
      </c>
      <c r="AJ84" s="262">
        <v>0</v>
      </c>
      <c r="AK84" s="262">
        <v>0</v>
      </c>
      <c r="AL84" s="262">
        <v>0</v>
      </c>
      <c r="AM84" s="262">
        <v>0</v>
      </c>
      <c r="AN84" s="262">
        <v>0</v>
      </c>
      <c r="AO84" s="262">
        <v>0</v>
      </c>
      <c r="AP84" s="262">
        <v>0</v>
      </c>
      <c r="AQ84" s="262">
        <v>0</v>
      </c>
      <c r="AR84" s="262">
        <v>0</v>
      </c>
      <c r="AS84" s="262">
        <v>0</v>
      </c>
      <c r="AT84" s="262">
        <v>0</v>
      </c>
      <c r="AU84" s="262">
        <v>0</v>
      </c>
      <c r="AV84" s="262">
        <v>0</v>
      </c>
      <c r="AW84" s="262">
        <v>0</v>
      </c>
      <c r="AX84" s="262">
        <v>0</v>
      </c>
      <c r="AY84" s="262">
        <v>0</v>
      </c>
      <c r="AZ84" s="262">
        <v>0</v>
      </c>
      <c r="BA84" s="262">
        <v>0</v>
      </c>
      <c r="BB84" s="262">
        <v>0</v>
      </c>
      <c r="BC84" s="262">
        <v>0</v>
      </c>
      <c r="BD84" s="262">
        <v>0</v>
      </c>
      <c r="BE84" s="262">
        <v>0</v>
      </c>
      <c r="BF84" s="262">
        <v>0</v>
      </c>
      <c r="BG84" s="262">
        <v>0</v>
      </c>
      <c r="BH84" s="262">
        <v>0</v>
      </c>
      <c r="BI84" s="262">
        <v>0</v>
      </c>
      <c r="BJ84" s="262">
        <v>0</v>
      </c>
      <c r="BK84" s="262">
        <v>0</v>
      </c>
      <c r="BL84" s="262">
        <v>0</v>
      </c>
      <c r="BM84" s="262">
        <v>0</v>
      </c>
      <c r="BN84" s="262">
        <v>0</v>
      </c>
      <c r="BO84" s="262">
        <v>0</v>
      </c>
      <c r="BP84" s="262">
        <v>0</v>
      </c>
      <c r="BQ84" s="262">
        <v>0</v>
      </c>
      <c r="BR84" s="262">
        <v>0</v>
      </c>
      <c r="BS84" s="262">
        <v>0</v>
      </c>
      <c r="BT84" s="262">
        <v>0</v>
      </c>
      <c r="BU84" s="262">
        <v>0</v>
      </c>
      <c r="BV84" s="262">
        <v>0</v>
      </c>
      <c r="BW84" s="262">
        <v>0</v>
      </c>
      <c r="BX84" s="262" t="s">
        <v>109</v>
      </c>
      <c r="BY84" s="262" t="s">
        <v>109</v>
      </c>
      <c r="BZ84" s="262" t="s">
        <v>109</v>
      </c>
      <c r="CA84" s="262" t="s">
        <v>109</v>
      </c>
      <c r="CB84" s="262" t="s">
        <v>109</v>
      </c>
      <c r="CC84" s="262" t="s">
        <v>109</v>
      </c>
      <c r="CD84" s="262" t="s">
        <v>109</v>
      </c>
      <c r="CE84" s="262" t="s">
        <v>109</v>
      </c>
      <c r="CF84" s="262" t="s">
        <v>109</v>
      </c>
      <c r="CG84" s="262" t="s">
        <v>109</v>
      </c>
      <c r="CH84" s="262" t="s">
        <v>109</v>
      </c>
      <c r="CI84" s="262" t="s">
        <v>109</v>
      </c>
      <c r="CJ84" s="262" t="s">
        <v>109</v>
      </c>
      <c r="CK84" s="262" t="s">
        <v>109</v>
      </c>
      <c r="CL84" s="262" t="s">
        <v>109</v>
      </c>
      <c r="CM84" s="237"/>
      <c r="CN84" s="237"/>
      <c r="CO84" s="237"/>
      <c r="CP84" s="237"/>
      <c r="CQ84" s="237"/>
      <c r="CR84" s="237"/>
      <c r="CS84" s="237"/>
      <c r="CT84" s="237"/>
      <c r="CU84" s="237"/>
      <c r="CV84" s="237"/>
      <c r="CW84" s="237"/>
      <c r="CX84" s="237"/>
      <c r="CY84" s="237"/>
    </row>
    <row r="85" s="25" customFormat="1" ht="31.5">
      <c r="A85" s="214" t="s">
        <v>214</v>
      </c>
      <c r="B85" s="215" t="s">
        <v>215</v>
      </c>
      <c r="C85" s="215" t="s">
        <v>108</v>
      </c>
      <c r="D85" s="259" t="s">
        <v>109</v>
      </c>
      <c r="E85" s="259">
        <f>SUM(E86)</f>
        <v>0.32500000000000001</v>
      </c>
      <c r="F85" s="259" t="s">
        <v>109</v>
      </c>
      <c r="G85" s="259" t="s">
        <v>109</v>
      </c>
      <c r="H85" s="259" t="s">
        <v>109</v>
      </c>
      <c r="I85" s="259" t="s">
        <v>109</v>
      </c>
      <c r="J85" s="259" t="s">
        <v>109</v>
      </c>
      <c r="K85" s="259" t="s">
        <v>109</v>
      </c>
      <c r="L85" s="259" t="s">
        <v>109</v>
      </c>
      <c r="M85" s="259" t="s">
        <v>109</v>
      </c>
      <c r="N85" s="259" t="s">
        <v>109</v>
      </c>
      <c r="O85" s="259" t="s">
        <v>109</v>
      </c>
      <c r="P85" s="259" t="s">
        <v>109</v>
      </c>
      <c r="Q85" s="259" t="s">
        <v>109</v>
      </c>
      <c r="R85" s="259" t="s">
        <v>109</v>
      </c>
      <c r="S85" s="259" t="s">
        <v>109</v>
      </c>
      <c r="T85" s="259" t="s">
        <v>109</v>
      </c>
      <c r="U85" s="259" t="s">
        <v>109</v>
      </c>
      <c r="V85" s="259" t="s">
        <v>109</v>
      </c>
      <c r="W85" s="259" t="s">
        <v>109</v>
      </c>
      <c r="X85" s="259" t="s">
        <v>109</v>
      </c>
      <c r="Y85" s="259" t="s">
        <v>109</v>
      </c>
      <c r="Z85" s="259" t="s">
        <v>109</v>
      </c>
      <c r="AA85" s="259" t="s">
        <v>109</v>
      </c>
      <c r="AB85" s="259" t="s">
        <v>109</v>
      </c>
      <c r="AC85" s="259" t="s">
        <v>109</v>
      </c>
      <c r="AD85" s="259" t="s">
        <v>109</v>
      </c>
      <c r="AE85" s="259" t="s">
        <v>109</v>
      </c>
      <c r="AF85" s="259" t="s">
        <v>109</v>
      </c>
      <c r="AG85" s="259" t="s">
        <v>109</v>
      </c>
      <c r="AH85" s="259" t="s">
        <v>109</v>
      </c>
      <c r="AI85" s="259" t="s">
        <v>109</v>
      </c>
      <c r="AJ85" s="259" t="s">
        <v>109</v>
      </c>
      <c r="AK85" s="259" t="s">
        <v>109</v>
      </c>
      <c r="AL85" s="259" t="s">
        <v>109</v>
      </c>
      <c r="AM85" s="259" t="s">
        <v>109</v>
      </c>
      <c r="AN85" s="259" t="s">
        <v>109</v>
      </c>
      <c r="AO85" s="259" t="s">
        <v>109</v>
      </c>
      <c r="AP85" s="259" t="s">
        <v>109</v>
      </c>
      <c r="AQ85" s="259" t="s">
        <v>109</v>
      </c>
      <c r="AR85" s="259" t="s">
        <v>109</v>
      </c>
      <c r="AS85" s="259" t="s">
        <v>109</v>
      </c>
      <c r="AT85" s="259" t="s">
        <v>109</v>
      </c>
      <c r="AU85" s="259" t="s">
        <v>109</v>
      </c>
      <c r="AV85" s="259" t="s">
        <v>109</v>
      </c>
      <c r="AW85" s="259" t="s">
        <v>109</v>
      </c>
      <c r="AX85" s="259" t="s">
        <v>109</v>
      </c>
      <c r="AY85" s="259" t="s">
        <v>109</v>
      </c>
      <c r="AZ85" s="259" t="s">
        <v>109</v>
      </c>
      <c r="BA85" s="259" t="s">
        <v>109</v>
      </c>
      <c r="BB85" s="259" t="s">
        <v>109</v>
      </c>
      <c r="BC85" s="259" t="s">
        <v>109</v>
      </c>
      <c r="BD85" s="259" t="s">
        <v>109</v>
      </c>
      <c r="BE85" s="259" t="s">
        <v>109</v>
      </c>
      <c r="BF85" s="259" t="s">
        <v>109</v>
      </c>
      <c r="BG85" s="259" t="s">
        <v>109</v>
      </c>
      <c r="BH85" s="259" t="s">
        <v>109</v>
      </c>
      <c r="BI85" s="259" t="s">
        <v>109</v>
      </c>
      <c r="BJ85" s="259" t="s">
        <v>109</v>
      </c>
      <c r="BK85" s="259" t="s">
        <v>109</v>
      </c>
      <c r="BL85" s="259" t="s">
        <v>109</v>
      </c>
      <c r="BM85" s="259" t="s">
        <v>109</v>
      </c>
      <c r="BN85" s="259" t="s">
        <v>109</v>
      </c>
      <c r="BO85" s="259" t="s">
        <v>109</v>
      </c>
      <c r="BP85" s="259" t="s">
        <v>109</v>
      </c>
      <c r="BQ85" s="259" t="s">
        <v>109</v>
      </c>
      <c r="BR85" s="259">
        <f>SUM(BR86)</f>
        <v>0.32500000000000001</v>
      </c>
      <c r="BS85" s="259" t="s">
        <v>109</v>
      </c>
      <c r="BT85" s="259" t="s">
        <v>109</v>
      </c>
      <c r="BU85" s="259" t="s">
        <v>109</v>
      </c>
      <c r="BV85" s="259" t="s">
        <v>109</v>
      </c>
      <c r="BW85" s="259" t="s">
        <v>109</v>
      </c>
      <c r="BX85" s="259" t="s">
        <v>109</v>
      </c>
      <c r="BY85" s="259" t="s">
        <v>109</v>
      </c>
      <c r="BZ85" s="259" t="s">
        <v>109</v>
      </c>
      <c r="CA85" s="259" t="s">
        <v>109</v>
      </c>
      <c r="CB85" s="259" t="s">
        <v>109</v>
      </c>
      <c r="CC85" s="259" t="s">
        <v>109</v>
      </c>
      <c r="CD85" s="259" t="s">
        <v>109</v>
      </c>
      <c r="CE85" s="259" t="s">
        <v>109</v>
      </c>
      <c r="CF85" s="259">
        <f>SUM(CF86)</f>
        <v>0.32500000000000001</v>
      </c>
      <c r="CG85" s="259" t="s">
        <v>109</v>
      </c>
      <c r="CH85" s="259" t="s">
        <v>109</v>
      </c>
      <c r="CI85" s="259" t="s">
        <v>109</v>
      </c>
      <c r="CJ85" s="259" t="s">
        <v>109</v>
      </c>
      <c r="CK85" s="259" t="s">
        <v>109</v>
      </c>
      <c r="CL85" s="259" t="s">
        <v>109</v>
      </c>
      <c r="CM85" s="243"/>
      <c r="CN85" s="243"/>
      <c r="CO85" s="243"/>
      <c r="CP85" s="243"/>
      <c r="CQ85" s="243"/>
      <c r="CR85" s="243"/>
      <c r="CS85" s="243"/>
      <c r="CT85" s="243"/>
      <c r="CU85" s="243"/>
      <c r="CV85" s="243"/>
      <c r="CW85" s="243"/>
      <c r="CX85" s="243"/>
      <c r="CY85" s="243"/>
    </row>
    <row r="86" s="1" customFormat="1" ht="63">
      <c r="A86" s="63" t="s">
        <v>214</v>
      </c>
      <c r="B86" s="72" t="s">
        <v>216</v>
      </c>
      <c r="C86" s="72" t="s">
        <v>217</v>
      </c>
      <c r="D86" s="68" t="s">
        <v>109</v>
      </c>
      <c r="E86" s="68">
        <v>0.32500000000000001</v>
      </c>
      <c r="F86" s="68" t="s">
        <v>109</v>
      </c>
      <c r="G86" s="68" t="s">
        <v>109</v>
      </c>
      <c r="H86" s="68" t="s">
        <v>109</v>
      </c>
      <c r="I86" s="68" t="s">
        <v>109</v>
      </c>
      <c r="J86" s="68" t="s">
        <v>109</v>
      </c>
      <c r="K86" s="68" t="s">
        <v>109</v>
      </c>
      <c r="L86" s="68" t="s">
        <v>109</v>
      </c>
      <c r="M86" s="68" t="s">
        <v>109</v>
      </c>
      <c r="N86" s="68" t="s">
        <v>109</v>
      </c>
      <c r="O86" s="68" t="s">
        <v>109</v>
      </c>
      <c r="P86" s="68" t="s">
        <v>109</v>
      </c>
      <c r="Q86" s="68" t="s">
        <v>109</v>
      </c>
      <c r="R86" s="68" t="s">
        <v>109</v>
      </c>
      <c r="S86" s="68" t="s">
        <v>109</v>
      </c>
      <c r="T86" s="68" t="s">
        <v>109</v>
      </c>
      <c r="U86" s="68" t="s">
        <v>109</v>
      </c>
      <c r="V86" s="68" t="s">
        <v>109</v>
      </c>
      <c r="W86" s="68" t="s">
        <v>109</v>
      </c>
      <c r="X86" s="68" t="s">
        <v>109</v>
      </c>
      <c r="Y86" s="68" t="s">
        <v>109</v>
      </c>
      <c r="Z86" s="68" t="s">
        <v>109</v>
      </c>
      <c r="AA86" s="68" t="s">
        <v>109</v>
      </c>
      <c r="AB86" s="68" t="s">
        <v>109</v>
      </c>
      <c r="AC86" s="68" t="s">
        <v>109</v>
      </c>
      <c r="AD86" s="68" t="s">
        <v>109</v>
      </c>
      <c r="AE86" s="68" t="s">
        <v>109</v>
      </c>
      <c r="AF86" s="68" t="s">
        <v>109</v>
      </c>
      <c r="AG86" s="68" t="s">
        <v>109</v>
      </c>
      <c r="AH86" s="68" t="s">
        <v>109</v>
      </c>
      <c r="AI86" s="68" t="s">
        <v>109</v>
      </c>
      <c r="AJ86" s="68" t="s">
        <v>109</v>
      </c>
      <c r="AK86" s="68" t="s">
        <v>109</v>
      </c>
      <c r="AL86" s="68" t="s">
        <v>109</v>
      </c>
      <c r="AM86" s="68" t="s">
        <v>109</v>
      </c>
      <c r="AN86" s="68" t="s">
        <v>109</v>
      </c>
      <c r="AO86" s="68" t="s">
        <v>109</v>
      </c>
      <c r="AP86" s="68" t="s">
        <v>109</v>
      </c>
      <c r="AQ86" s="68" t="s">
        <v>109</v>
      </c>
      <c r="AR86" s="68" t="s">
        <v>109</v>
      </c>
      <c r="AS86" s="68" t="s">
        <v>109</v>
      </c>
      <c r="AT86" s="68" t="s">
        <v>109</v>
      </c>
      <c r="AU86" s="68" t="s">
        <v>109</v>
      </c>
      <c r="AV86" s="68" t="s">
        <v>109</v>
      </c>
      <c r="AW86" s="68" t="s">
        <v>109</v>
      </c>
      <c r="AX86" s="68" t="s">
        <v>109</v>
      </c>
      <c r="AY86" s="68" t="s">
        <v>109</v>
      </c>
      <c r="AZ86" s="68" t="s">
        <v>109</v>
      </c>
      <c r="BA86" s="68" t="s">
        <v>109</v>
      </c>
      <c r="BB86" s="68" t="s">
        <v>109</v>
      </c>
      <c r="BC86" s="68" t="s">
        <v>109</v>
      </c>
      <c r="BD86" s="68" t="s">
        <v>109</v>
      </c>
      <c r="BE86" s="68" t="s">
        <v>109</v>
      </c>
      <c r="BF86" s="68" t="s">
        <v>109</v>
      </c>
      <c r="BG86" s="68" t="s">
        <v>109</v>
      </c>
      <c r="BH86" s="68" t="s">
        <v>109</v>
      </c>
      <c r="BI86" s="68" t="s">
        <v>109</v>
      </c>
      <c r="BJ86" s="68" t="s">
        <v>109</v>
      </c>
      <c r="BK86" s="68" t="s">
        <v>109</v>
      </c>
      <c r="BL86" s="68" t="s">
        <v>109</v>
      </c>
      <c r="BM86" s="68" t="s">
        <v>109</v>
      </c>
      <c r="BN86" s="68" t="s">
        <v>109</v>
      </c>
      <c r="BO86" s="68" t="s">
        <v>109</v>
      </c>
      <c r="BP86" s="68" t="s">
        <v>109</v>
      </c>
      <c r="BQ86" s="68" t="s">
        <v>109</v>
      </c>
      <c r="BR86" s="68">
        <v>0.32500000000000001</v>
      </c>
      <c r="BS86" s="68" t="s">
        <v>109</v>
      </c>
      <c r="BT86" s="68" t="s">
        <v>109</v>
      </c>
      <c r="BU86" s="68" t="s">
        <v>109</v>
      </c>
      <c r="BV86" s="68" t="s">
        <v>109</v>
      </c>
      <c r="BW86" s="68" t="s">
        <v>109</v>
      </c>
      <c r="BX86" s="68" t="s">
        <v>109</v>
      </c>
      <c r="BY86" s="68" t="s">
        <v>109</v>
      </c>
      <c r="BZ86" s="68" t="s">
        <v>109</v>
      </c>
      <c r="CA86" s="68" t="s">
        <v>109</v>
      </c>
      <c r="CB86" s="68" t="s">
        <v>109</v>
      </c>
      <c r="CC86" s="68" t="s">
        <v>109</v>
      </c>
      <c r="CD86" s="68" t="s">
        <v>109</v>
      </c>
      <c r="CE86" s="68" t="s">
        <v>109</v>
      </c>
      <c r="CF86" s="68">
        <v>0.32500000000000001</v>
      </c>
      <c r="CG86" s="68" t="s">
        <v>109</v>
      </c>
      <c r="CH86" s="68" t="s">
        <v>109</v>
      </c>
      <c r="CI86" s="68" t="s">
        <v>109</v>
      </c>
      <c r="CJ86" s="68" t="s">
        <v>109</v>
      </c>
      <c r="CK86" s="68" t="s">
        <v>109</v>
      </c>
      <c r="CL86" s="68" t="s">
        <v>109</v>
      </c>
    </row>
    <row r="87" ht="31.5" hidden="1">
      <c r="A87" s="79" t="s">
        <v>288</v>
      </c>
      <c r="B87" s="82" t="s">
        <v>289</v>
      </c>
      <c r="C87" s="82" t="s">
        <v>108</v>
      </c>
      <c r="D87" s="262">
        <v>0</v>
      </c>
      <c r="E87" s="262">
        <v>0</v>
      </c>
      <c r="F87" s="262">
        <v>0</v>
      </c>
      <c r="G87" s="262">
        <v>0</v>
      </c>
      <c r="H87" s="262">
        <v>0</v>
      </c>
      <c r="I87" s="262">
        <v>0</v>
      </c>
      <c r="J87" s="262">
        <v>0</v>
      </c>
      <c r="K87" s="262">
        <v>0</v>
      </c>
      <c r="L87" s="262">
        <v>0</v>
      </c>
      <c r="M87" s="262">
        <v>0</v>
      </c>
      <c r="N87" s="262">
        <v>0</v>
      </c>
      <c r="O87" s="262">
        <v>0</v>
      </c>
      <c r="P87" s="262">
        <v>0</v>
      </c>
      <c r="Q87" s="262">
        <v>0</v>
      </c>
      <c r="R87" s="262">
        <v>0</v>
      </c>
      <c r="S87" s="262">
        <v>0</v>
      </c>
      <c r="T87" s="262">
        <v>0</v>
      </c>
      <c r="U87" s="262">
        <v>0</v>
      </c>
      <c r="V87" s="262">
        <v>0</v>
      </c>
      <c r="W87" s="262">
        <v>0</v>
      </c>
      <c r="X87" s="262">
        <v>0</v>
      </c>
      <c r="Y87" s="262">
        <v>0</v>
      </c>
      <c r="Z87" s="262">
        <v>0</v>
      </c>
      <c r="AA87" s="262">
        <v>0</v>
      </c>
      <c r="AB87" s="262">
        <v>0</v>
      </c>
      <c r="AC87" s="262">
        <v>0</v>
      </c>
      <c r="AD87" s="262">
        <v>0</v>
      </c>
      <c r="AE87" s="262">
        <v>0</v>
      </c>
      <c r="AF87" s="262">
        <v>0</v>
      </c>
      <c r="AG87" s="262">
        <v>0</v>
      </c>
      <c r="AH87" s="262">
        <v>0</v>
      </c>
      <c r="AI87" s="262">
        <v>0</v>
      </c>
      <c r="AJ87" s="262">
        <v>0</v>
      </c>
      <c r="AK87" s="262">
        <v>0</v>
      </c>
      <c r="AL87" s="262">
        <v>0</v>
      </c>
      <c r="AM87" s="262">
        <v>0</v>
      </c>
      <c r="AN87" s="262">
        <v>0</v>
      </c>
      <c r="AO87" s="262">
        <v>0</v>
      </c>
      <c r="AP87" s="262">
        <v>0</v>
      </c>
      <c r="AQ87" s="262">
        <v>0</v>
      </c>
      <c r="AR87" s="262">
        <v>0</v>
      </c>
      <c r="AS87" s="262">
        <v>0</v>
      </c>
      <c r="AT87" s="262">
        <v>0</v>
      </c>
      <c r="AU87" s="262">
        <v>0</v>
      </c>
      <c r="AV87" s="262">
        <v>0</v>
      </c>
      <c r="AW87" s="262">
        <v>0</v>
      </c>
      <c r="AX87" s="262">
        <v>0</v>
      </c>
      <c r="AY87" s="262">
        <v>0</v>
      </c>
      <c r="AZ87" s="262">
        <v>0</v>
      </c>
      <c r="BA87" s="262">
        <v>0</v>
      </c>
      <c r="BB87" s="262">
        <v>0</v>
      </c>
      <c r="BC87" s="262">
        <v>0</v>
      </c>
      <c r="BD87" s="262">
        <v>0</v>
      </c>
      <c r="BE87" s="262">
        <v>0</v>
      </c>
      <c r="BF87" s="262">
        <v>0</v>
      </c>
      <c r="BG87" s="262">
        <v>0</v>
      </c>
      <c r="BH87" s="262">
        <v>0</v>
      </c>
      <c r="BI87" s="262">
        <v>0</v>
      </c>
      <c r="BJ87" s="262">
        <v>0</v>
      </c>
      <c r="BK87" s="262">
        <v>0</v>
      </c>
      <c r="BL87" s="262">
        <v>0</v>
      </c>
      <c r="BM87" s="262">
        <v>0</v>
      </c>
      <c r="BN87" s="262">
        <v>0</v>
      </c>
      <c r="BO87" s="262">
        <v>0</v>
      </c>
      <c r="BP87" s="262">
        <v>0</v>
      </c>
      <c r="BQ87" s="262">
        <v>0</v>
      </c>
      <c r="BR87" s="262">
        <v>0</v>
      </c>
      <c r="BS87" s="262">
        <v>0</v>
      </c>
      <c r="BT87" s="262">
        <v>0</v>
      </c>
      <c r="BU87" s="262">
        <v>0</v>
      </c>
      <c r="BV87" s="262">
        <v>0</v>
      </c>
      <c r="BW87" s="262">
        <v>0</v>
      </c>
      <c r="BX87" s="262" t="s">
        <v>109</v>
      </c>
      <c r="BY87" s="262" t="s">
        <v>109</v>
      </c>
      <c r="BZ87" s="262" t="s">
        <v>109</v>
      </c>
      <c r="CA87" s="262" t="s">
        <v>109</v>
      </c>
      <c r="CB87" s="262" t="s">
        <v>109</v>
      </c>
      <c r="CC87" s="262" t="s">
        <v>109</v>
      </c>
      <c r="CD87" s="262" t="s">
        <v>109</v>
      </c>
      <c r="CE87" s="262" t="s">
        <v>109</v>
      </c>
      <c r="CF87" s="262" t="s">
        <v>109</v>
      </c>
      <c r="CG87" s="262" t="s">
        <v>109</v>
      </c>
      <c r="CH87" s="262" t="s">
        <v>109</v>
      </c>
      <c r="CI87" s="262" t="s">
        <v>109</v>
      </c>
      <c r="CJ87" s="262" t="s">
        <v>109</v>
      </c>
      <c r="CK87" s="262" t="s">
        <v>109</v>
      </c>
      <c r="CL87" s="262" t="s">
        <v>109</v>
      </c>
      <c r="CM87" s="237"/>
      <c r="CN87" s="237"/>
      <c r="CO87" s="237"/>
      <c r="CP87" s="237"/>
      <c r="CQ87" s="237"/>
      <c r="CR87" s="237"/>
      <c r="CS87" s="237"/>
      <c r="CT87" s="237"/>
      <c r="CU87" s="237"/>
      <c r="CV87" s="237"/>
      <c r="CW87" s="237"/>
      <c r="CX87" s="237"/>
      <c r="CY87" s="237"/>
    </row>
    <row r="88" ht="31.5" hidden="1">
      <c r="A88" s="79" t="s">
        <v>290</v>
      </c>
      <c r="B88" s="82" t="s">
        <v>291</v>
      </c>
      <c r="C88" s="82" t="s">
        <v>108</v>
      </c>
      <c r="D88" s="262">
        <v>0</v>
      </c>
      <c r="E88" s="262">
        <v>0</v>
      </c>
      <c r="F88" s="262">
        <v>0</v>
      </c>
      <c r="G88" s="262">
        <v>0</v>
      </c>
      <c r="H88" s="262">
        <v>0</v>
      </c>
      <c r="I88" s="262">
        <v>0</v>
      </c>
      <c r="J88" s="262">
        <v>0</v>
      </c>
      <c r="K88" s="262">
        <v>0</v>
      </c>
      <c r="L88" s="262">
        <v>0</v>
      </c>
      <c r="M88" s="262">
        <v>0</v>
      </c>
      <c r="N88" s="262">
        <v>0</v>
      </c>
      <c r="O88" s="262">
        <v>0</v>
      </c>
      <c r="P88" s="262">
        <v>0</v>
      </c>
      <c r="Q88" s="262">
        <v>0</v>
      </c>
      <c r="R88" s="262">
        <v>0</v>
      </c>
      <c r="S88" s="262">
        <v>0</v>
      </c>
      <c r="T88" s="262">
        <v>0</v>
      </c>
      <c r="U88" s="262">
        <v>0</v>
      </c>
      <c r="V88" s="262">
        <v>0</v>
      </c>
      <c r="W88" s="262">
        <v>0</v>
      </c>
      <c r="X88" s="262">
        <v>0</v>
      </c>
      <c r="Y88" s="262">
        <v>0</v>
      </c>
      <c r="Z88" s="262">
        <v>0</v>
      </c>
      <c r="AA88" s="262">
        <v>0</v>
      </c>
      <c r="AB88" s="262">
        <v>0</v>
      </c>
      <c r="AC88" s="262">
        <v>0</v>
      </c>
      <c r="AD88" s="262">
        <v>0</v>
      </c>
      <c r="AE88" s="262">
        <v>0</v>
      </c>
      <c r="AF88" s="262">
        <v>0</v>
      </c>
      <c r="AG88" s="262">
        <v>0</v>
      </c>
      <c r="AH88" s="262">
        <v>0</v>
      </c>
      <c r="AI88" s="262">
        <v>0</v>
      </c>
      <c r="AJ88" s="262">
        <v>0</v>
      </c>
      <c r="AK88" s="262">
        <v>0</v>
      </c>
      <c r="AL88" s="262">
        <v>0</v>
      </c>
      <c r="AM88" s="262">
        <v>0</v>
      </c>
      <c r="AN88" s="262">
        <v>0</v>
      </c>
      <c r="AO88" s="262">
        <v>0</v>
      </c>
      <c r="AP88" s="262">
        <v>0</v>
      </c>
      <c r="AQ88" s="262">
        <v>0</v>
      </c>
      <c r="AR88" s="262">
        <v>0</v>
      </c>
      <c r="AS88" s="262">
        <v>0</v>
      </c>
      <c r="AT88" s="262">
        <v>0</v>
      </c>
      <c r="AU88" s="262">
        <v>0</v>
      </c>
      <c r="AV88" s="262">
        <v>0</v>
      </c>
      <c r="AW88" s="262">
        <v>0</v>
      </c>
      <c r="AX88" s="262">
        <v>0</v>
      </c>
      <c r="AY88" s="262">
        <v>0</v>
      </c>
      <c r="AZ88" s="262">
        <v>0</v>
      </c>
      <c r="BA88" s="262">
        <v>0</v>
      </c>
      <c r="BB88" s="262">
        <v>0</v>
      </c>
      <c r="BC88" s="262">
        <v>0</v>
      </c>
      <c r="BD88" s="262">
        <v>0</v>
      </c>
      <c r="BE88" s="262">
        <v>0</v>
      </c>
      <c r="BF88" s="262">
        <v>0</v>
      </c>
      <c r="BG88" s="262">
        <v>0</v>
      </c>
      <c r="BH88" s="262">
        <v>0</v>
      </c>
      <c r="BI88" s="262">
        <v>0</v>
      </c>
      <c r="BJ88" s="262">
        <v>0</v>
      </c>
      <c r="BK88" s="262">
        <v>0</v>
      </c>
      <c r="BL88" s="262">
        <v>0</v>
      </c>
      <c r="BM88" s="262">
        <v>0</v>
      </c>
      <c r="BN88" s="262">
        <v>0</v>
      </c>
      <c r="BO88" s="262">
        <v>0</v>
      </c>
      <c r="BP88" s="262">
        <v>0</v>
      </c>
      <c r="BQ88" s="262">
        <v>0</v>
      </c>
      <c r="BR88" s="262">
        <v>0</v>
      </c>
      <c r="BS88" s="262">
        <v>0</v>
      </c>
      <c r="BT88" s="262">
        <v>0</v>
      </c>
      <c r="BU88" s="262">
        <v>0</v>
      </c>
      <c r="BV88" s="262">
        <v>0</v>
      </c>
      <c r="BW88" s="262">
        <v>0</v>
      </c>
      <c r="BX88" s="262" t="s">
        <v>109</v>
      </c>
      <c r="BY88" s="262" t="s">
        <v>109</v>
      </c>
      <c r="BZ88" s="262" t="s">
        <v>109</v>
      </c>
      <c r="CA88" s="262" t="s">
        <v>109</v>
      </c>
      <c r="CB88" s="262" t="s">
        <v>109</v>
      </c>
      <c r="CC88" s="262" t="s">
        <v>109</v>
      </c>
      <c r="CD88" s="262" t="s">
        <v>109</v>
      </c>
      <c r="CE88" s="262" t="s">
        <v>109</v>
      </c>
      <c r="CF88" s="262" t="s">
        <v>109</v>
      </c>
      <c r="CG88" s="262" t="s">
        <v>109</v>
      </c>
      <c r="CH88" s="262" t="s">
        <v>109</v>
      </c>
      <c r="CI88" s="262" t="s">
        <v>109</v>
      </c>
      <c r="CJ88" s="262" t="s">
        <v>109</v>
      </c>
      <c r="CK88" s="262" t="s">
        <v>109</v>
      </c>
      <c r="CL88" s="262" t="s">
        <v>109</v>
      </c>
      <c r="CM88" s="237"/>
      <c r="CN88" s="237"/>
      <c r="CO88" s="237"/>
      <c r="CP88" s="237"/>
      <c r="CQ88" s="237"/>
      <c r="CR88" s="237"/>
      <c r="CS88" s="237"/>
      <c r="CT88" s="237"/>
      <c r="CU88" s="237"/>
      <c r="CV88" s="237"/>
      <c r="CW88" s="237"/>
      <c r="CX88" s="237"/>
      <c r="CY88" s="237"/>
    </row>
    <row r="89" ht="31.5" hidden="1">
      <c r="A89" s="79" t="s">
        <v>292</v>
      </c>
      <c r="B89" s="82" t="s">
        <v>293</v>
      </c>
      <c r="C89" s="82" t="s">
        <v>108</v>
      </c>
      <c r="D89" s="262">
        <v>0</v>
      </c>
      <c r="E89" s="262">
        <v>0</v>
      </c>
      <c r="F89" s="262">
        <v>0</v>
      </c>
      <c r="G89" s="262">
        <v>0</v>
      </c>
      <c r="H89" s="262">
        <v>0</v>
      </c>
      <c r="I89" s="262">
        <v>0</v>
      </c>
      <c r="J89" s="262">
        <v>0</v>
      </c>
      <c r="K89" s="262">
        <v>0</v>
      </c>
      <c r="L89" s="262">
        <v>0</v>
      </c>
      <c r="M89" s="262">
        <v>0</v>
      </c>
      <c r="N89" s="262">
        <v>0</v>
      </c>
      <c r="O89" s="262">
        <v>0</v>
      </c>
      <c r="P89" s="262">
        <v>0</v>
      </c>
      <c r="Q89" s="262">
        <v>0</v>
      </c>
      <c r="R89" s="262">
        <v>0</v>
      </c>
      <c r="S89" s="262">
        <v>0</v>
      </c>
      <c r="T89" s="262">
        <v>0</v>
      </c>
      <c r="U89" s="262">
        <v>0</v>
      </c>
      <c r="V89" s="262">
        <v>0</v>
      </c>
      <c r="W89" s="262">
        <v>0</v>
      </c>
      <c r="X89" s="262">
        <v>0</v>
      </c>
      <c r="Y89" s="262">
        <v>0</v>
      </c>
      <c r="Z89" s="262">
        <v>0</v>
      </c>
      <c r="AA89" s="262">
        <v>0</v>
      </c>
      <c r="AB89" s="262">
        <v>0</v>
      </c>
      <c r="AC89" s="262">
        <v>0</v>
      </c>
      <c r="AD89" s="262">
        <v>0</v>
      </c>
      <c r="AE89" s="262">
        <v>0</v>
      </c>
      <c r="AF89" s="262">
        <v>0</v>
      </c>
      <c r="AG89" s="262">
        <v>0</v>
      </c>
      <c r="AH89" s="262">
        <v>0</v>
      </c>
      <c r="AI89" s="262">
        <v>0</v>
      </c>
      <c r="AJ89" s="262">
        <v>0</v>
      </c>
      <c r="AK89" s="262">
        <v>0</v>
      </c>
      <c r="AL89" s="262">
        <v>0</v>
      </c>
      <c r="AM89" s="262">
        <v>0</v>
      </c>
      <c r="AN89" s="262">
        <v>0</v>
      </c>
      <c r="AO89" s="262">
        <v>0</v>
      </c>
      <c r="AP89" s="262">
        <v>0</v>
      </c>
      <c r="AQ89" s="262">
        <v>0</v>
      </c>
      <c r="AR89" s="262">
        <v>0</v>
      </c>
      <c r="AS89" s="262">
        <v>0</v>
      </c>
      <c r="AT89" s="262">
        <v>0</v>
      </c>
      <c r="AU89" s="262">
        <v>0</v>
      </c>
      <c r="AV89" s="262">
        <v>0</v>
      </c>
      <c r="AW89" s="262">
        <v>0</v>
      </c>
      <c r="AX89" s="262">
        <v>0</v>
      </c>
      <c r="AY89" s="262">
        <v>0</v>
      </c>
      <c r="AZ89" s="262">
        <v>0</v>
      </c>
      <c r="BA89" s="262">
        <v>0</v>
      </c>
      <c r="BB89" s="262">
        <v>0</v>
      </c>
      <c r="BC89" s="262">
        <v>0</v>
      </c>
      <c r="BD89" s="262">
        <v>0</v>
      </c>
      <c r="BE89" s="262">
        <v>0</v>
      </c>
      <c r="BF89" s="262">
        <v>0</v>
      </c>
      <c r="BG89" s="262">
        <v>0</v>
      </c>
      <c r="BH89" s="262">
        <v>0</v>
      </c>
      <c r="BI89" s="262">
        <v>0</v>
      </c>
      <c r="BJ89" s="262">
        <v>0</v>
      </c>
      <c r="BK89" s="262">
        <v>0</v>
      </c>
      <c r="BL89" s="262">
        <v>0</v>
      </c>
      <c r="BM89" s="262">
        <v>0</v>
      </c>
      <c r="BN89" s="262">
        <v>0</v>
      </c>
      <c r="BO89" s="262">
        <v>0</v>
      </c>
      <c r="BP89" s="262">
        <v>0</v>
      </c>
      <c r="BQ89" s="262">
        <v>0</v>
      </c>
      <c r="BR89" s="262">
        <v>0</v>
      </c>
      <c r="BS89" s="262">
        <v>0</v>
      </c>
      <c r="BT89" s="262">
        <v>0</v>
      </c>
      <c r="BU89" s="262">
        <v>0</v>
      </c>
      <c r="BV89" s="262">
        <v>0</v>
      </c>
      <c r="BW89" s="262">
        <v>0</v>
      </c>
      <c r="BX89" s="262" t="s">
        <v>109</v>
      </c>
      <c r="BY89" s="262" t="s">
        <v>109</v>
      </c>
      <c r="BZ89" s="262" t="s">
        <v>109</v>
      </c>
      <c r="CA89" s="262" t="s">
        <v>109</v>
      </c>
      <c r="CB89" s="262" t="s">
        <v>109</v>
      </c>
      <c r="CC89" s="262" t="s">
        <v>109</v>
      </c>
      <c r="CD89" s="262" t="s">
        <v>109</v>
      </c>
      <c r="CE89" s="262" t="s">
        <v>109</v>
      </c>
      <c r="CF89" s="262" t="s">
        <v>109</v>
      </c>
      <c r="CG89" s="262" t="s">
        <v>109</v>
      </c>
      <c r="CH89" s="262" t="s">
        <v>109</v>
      </c>
      <c r="CI89" s="262" t="s">
        <v>109</v>
      </c>
      <c r="CJ89" s="262" t="s">
        <v>109</v>
      </c>
      <c r="CK89" s="262" t="s">
        <v>109</v>
      </c>
      <c r="CL89" s="262" t="s">
        <v>109</v>
      </c>
      <c r="CM89" s="237"/>
      <c r="CN89" s="237"/>
      <c r="CO89" s="237"/>
      <c r="CP89" s="237"/>
      <c r="CQ89" s="237"/>
      <c r="CR89" s="237"/>
      <c r="CS89" s="237"/>
      <c r="CT89" s="237"/>
      <c r="CU89" s="237"/>
      <c r="CV89" s="237"/>
      <c r="CW89" s="237"/>
      <c r="CX89" s="237"/>
      <c r="CY89" s="237"/>
    </row>
    <row r="90" ht="31.5" hidden="1">
      <c r="A90" s="79" t="s">
        <v>294</v>
      </c>
      <c r="B90" s="82" t="s">
        <v>295</v>
      </c>
      <c r="C90" s="82" t="s">
        <v>108</v>
      </c>
      <c r="D90" s="262">
        <v>0</v>
      </c>
      <c r="E90" s="262">
        <v>0</v>
      </c>
      <c r="F90" s="262">
        <v>0</v>
      </c>
      <c r="G90" s="262">
        <v>0</v>
      </c>
      <c r="H90" s="262">
        <v>0</v>
      </c>
      <c r="I90" s="262">
        <v>0</v>
      </c>
      <c r="J90" s="262">
        <v>0</v>
      </c>
      <c r="K90" s="262">
        <v>0</v>
      </c>
      <c r="L90" s="262">
        <v>0</v>
      </c>
      <c r="M90" s="262">
        <v>0</v>
      </c>
      <c r="N90" s="262">
        <v>0</v>
      </c>
      <c r="O90" s="262">
        <v>0</v>
      </c>
      <c r="P90" s="262">
        <v>0</v>
      </c>
      <c r="Q90" s="262">
        <v>0</v>
      </c>
      <c r="R90" s="262">
        <v>0</v>
      </c>
      <c r="S90" s="262">
        <v>0</v>
      </c>
      <c r="T90" s="262">
        <v>0</v>
      </c>
      <c r="U90" s="262">
        <v>0</v>
      </c>
      <c r="V90" s="262">
        <v>0</v>
      </c>
      <c r="W90" s="262">
        <v>0</v>
      </c>
      <c r="X90" s="262">
        <v>0</v>
      </c>
      <c r="Y90" s="262">
        <v>0</v>
      </c>
      <c r="Z90" s="262">
        <v>0</v>
      </c>
      <c r="AA90" s="262">
        <v>0</v>
      </c>
      <c r="AB90" s="262">
        <v>0</v>
      </c>
      <c r="AC90" s="262">
        <v>0</v>
      </c>
      <c r="AD90" s="262">
        <v>0</v>
      </c>
      <c r="AE90" s="262">
        <v>0</v>
      </c>
      <c r="AF90" s="262">
        <v>0</v>
      </c>
      <c r="AG90" s="262">
        <v>0</v>
      </c>
      <c r="AH90" s="262">
        <v>0</v>
      </c>
      <c r="AI90" s="262">
        <v>0</v>
      </c>
      <c r="AJ90" s="262">
        <v>0</v>
      </c>
      <c r="AK90" s="262">
        <v>0</v>
      </c>
      <c r="AL90" s="262">
        <v>0</v>
      </c>
      <c r="AM90" s="262">
        <v>0</v>
      </c>
      <c r="AN90" s="262">
        <v>0</v>
      </c>
      <c r="AO90" s="262">
        <v>0</v>
      </c>
      <c r="AP90" s="262">
        <v>0</v>
      </c>
      <c r="AQ90" s="262">
        <v>0</v>
      </c>
      <c r="AR90" s="262">
        <v>0</v>
      </c>
      <c r="AS90" s="262">
        <v>0</v>
      </c>
      <c r="AT90" s="262">
        <v>0</v>
      </c>
      <c r="AU90" s="262">
        <v>0</v>
      </c>
      <c r="AV90" s="262">
        <v>0</v>
      </c>
      <c r="AW90" s="262">
        <v>0</v>
      </c>
      <c r="AX90" s="262">
        <v>0</v>
      </c>
      <c r="AY90" s="262">
        <v>0</v>
      </c>
      <c r="AZ90" s="262">
        <v>0</v>
      </c>
      <c r="BA90" s="262">
        <v>0</v>
      </c>
      <c r="BB90" s="262">
        <v>0</v>
      </c>
      <c r="BC90" s="262">
        <v>0</v>
      </c>
      <c r="BD90" s="262">
        <v>0</v>
      </c>
      <c r="BE90" s="262">
        <v>0</v>
      </c>
      <c r="BF90" s="262">
        <v>0</v>
      </c>
      <c r="BG90" s="262">
        <v>0</v>
      </c>
      <c r="BH90" s="262">
        <v>0</v>
      </c>
      <c r="BI90" s="262">
        <v>0</v>
      </c>
      <c r="BJ90" s="262">
        <v>0</v>
      </c>
      <c r="BK90" s="262">
        <v>0</v>
      </c>
      <c r="BL90" s="262">
        <v>0</v>
      </c>
      <c r="BM90" s="262">
        <v>0</v>
      </c>
      <c r="BN90" s="262">
        <v>0</v>
      </c>
      <c r="BO90" s="262">
        <v>0</v>
      </c>
      <c r="BP90" s="262">
        <v>0</v>
      </c>
      <c r="BQ90" s="262">
        <v>0</v>
      </c>
      <c r="BR90" s="262">
        <v>0</v>
      </c>
      <c r="BS90" s="262">
        <v>0</v>
      </c>
      <c r="BT90" s="262">
        <v>0</v>
      </c>
      <c r="BU90" s="262">
        <v>0</v>
      </c>
      <c r="BV90" s="262">
        <v>0</v>
      </c>
      <c r="BW90" s="262">
        <v>0</v>
      </c>
      <c r="BX90" s="262" t="e">
        <f>AH90+AV90+BJ90+#REF!++#REF!</f>
        <v>#REF!</v>
      </c>
      <c r="BY90" s="262" t="e">
        <f>AI90+AW90+BK90+#REF!++#REF!</f>
        <v>#REF!</v>
      </c>
      <c r="BZ90" s="262" t="e">
        <f>AJ90+AX90+BL90+#REF!++#REF!</f>
        <v>#REF!</v>
      </c>
      <c r="CA90" s="262" t="e">
        <f>AK90+AY90+BM90+#REF!++#REF!</f>
        <v>#REF!</v>
      </c>
      <c r="CB90" s="262" t="e">
        <f>AL90+AZ90+BN90+#REF!++#REF!</f>
        <v>#REF!</v>
      </c>
      <c r="CC90" s="262" t="e">
        <f>AM90+BA90+BO90+#REF!++#REF!</f>
        <v>#REF!</v>
      </c>
      <c r="CD90" s="262" t="e">
        <f>AN90+BB90+BP90+#REF!++#REF!</f>
        <v>#REF!</v>
      </c>
      <c r="CE90" s="262" t="e">
        <f>AO90+BC90+BQ90+#REF!++#REF!</f>
        <v>#REF!</v>
      </c>
      <c r="CF90" s="262" t="e">
        <f>AP90+BD90+BR90+#REF!++#REF!</f>
        <v>#REF!</v>
      </c>
      <c r="CG90" s="262" t="e">
        <f>AQ90+BE90+BS90+#REF!++#REF!</f>
        <v>#REF!</v>
      </c>
      <c r="CH90" s="262" t="e">
        <f>AR90+BF90+BT90+#REF!++#REF!</f>
        <v>#REF!</v>
      </c>
      <c r="CI90" s="262" t="e">
        <f>AS90+BG90+BU90+#REF!++#REF!</f>
        <v>#REF!</v>
      </c>
      <c r="CJ90" s="262" t="e">
        <f>AT90+BH90+BV90+#REF!++#REF!</f>
        <v>#REF!</v>
      </c>
      <c r="CK90" s="262" t="e">
        <f>AU90+BI90+BW90+#REF!++#REF!</f>
        <v>#REF!</v>
      </c>
      <c r="CL90" s="262"/>
      <c r="CM90" s="237"/>
      <c r="CN90" s="237"/>
      <c r="CO90" s="237"/>
      <c r="CP90" s="237"/>
      <c r="CQ90" s="237"/>
      <c r="CR90" s="237"/>
      <c r="CS90" s="237"/>
      <c r="CT90" s="237"/>
      <c r="CU90" s="237"/>
      <c r="CV90" s="237"/>
      <c r="CW90" s="237"/>
      <c r="CX90" s="237"/>
      <c r="CY90" s="237"/>
    </row>
    <row r="91" ht="31.5" hidden="1">
      <c r="A91" s="79" t="s">
        <v>296</v>
      </c>
      <c r="B91" s="82" t="s">
        <v>297</v>
      </c>
      <c r="C91" s="82" t="s">
        <v>108</v>
      </c>
      <c r="D91" s="262">
        <v>0</v>
      </c>
      <c r="E91" s="262">
        <v>0</v>
      </c>
      <c r="F91" s="262">
        <v>0</v>
      </c>
      <c r="G91" s="262">
        <v>0</v>
      </c>
      <c r="H91" s="262">
        <v>0</v>
      </c>
      <c r="I91" s="262">
        <v>0</v>
      </c>
      <c r="J91" s="262">
        <v>0</v>
      </c>
      <c r="K91" s="262">
        <v>0</v>
      </c>
      <c r="L91" s="262">
        <v>0</v>
      </c>
      <c r="M91" s="262">
        <v>0</v>
      </c>
      <c r="N91" s="262">
        <v>0</v>
      </c>
      <c r="O91" s="262">
        <v>0</v>
      </c>
      <c r="P91" s="262">
        <v>0</v>
      </c>
      <c r="Q91" s="262">
        <v>0</v>
      </c>
      <c r="R91" s="262">
        <v>0</v>
      </c>
      <c r="S91" s="262">
        <v>0</v>
      </c>
      <c r="T91" s="262">
        <v>0</v>
      </c>
      <c r="U91" s="262">
        <v>0</v>
      </c>
      <c r="V91" s="262">
        <v>0</v>
      </c>
      <c r="W91" s="262">
        <v>0</v>
      </c>
      <c r="X91" s="262">
        <v>0</v>
      </c>
      <c r="Y91" s="262">
        <v>0</v>
      </c>
      <c r="Z91" s="262">
        <v>0</v>
      </c>
      <c r="AA91" s="262">
        <v>0</v>
      </c>
      <c r="AB91" s="262">
        <v>0</v>
      </c>
      <c r="AC91" s="262">
        <v>0</v>
      </c>
      <c r="AD91" s="262">
        <v>0</v>
      </c>
      <c r="AE91" s="262">
        <v>0</v>
      </c>
      <c r="AF91" s="262">
        <v>0</v>
      </c>
      <c r="AG91" s="262">
        <v>0</v>
      </c>
      <c r="AH91" s="262">
        <v>0</v>
      </c>
      <c r="AI91" s="262">
        <v>0</v>
      </c>
      <c r="AJ91" s="262">
        <v>0</v>
      </c>
      <c r="AK91" s="262">
        <v>0</v>
      </c>
      <c r="AL91" s="262">
        <v>0</v>
      </c>
      <c r="AM91" s="262">
        <v>0</v>
      </c>
      <c r="AN91" s="262">
        <v>0</v>
      </c>
      <c r="AO91" s="262">
        <v>0</v>
      </c>
      <c r="AP91" s="262">
        <v>0</v>
      </c>
      <c r="AQ91" s="262">
        <v>0</v>
      </c>
      <c r="AR91" s="262">
        <v>0</v>
      </c>
      <c r="AS91" s="262">
        <v>0</v>
      </c>
      <c r="AT91" s="262">
        <v>0</v>
      </c>
      <c r="AU91" s="262">
        <v>0</v>
      </c>
      <c r="AV91" s="262">
        <v>0</v>
      </c>
      <c r="AW91" s="262">
        <v>0</v>
      </c>
      <c r="AX91" s="262">
        <v>0</v>
      </c>
      <c r="AY91" s="262">
        <v>0</v>
      </c>
      <c r="AZ91" s="262">
        <v>0</v>
      </c>
      <c r="BA91" s="262">
        <v>0</v>
      </c>
      <c r="BB91" s="262">
        <v>0</v>
      </c>
      <c r="BC91" s="262">
        <v>0</v>
      </c>
      <c r="BD91" s="262">
        <v>0</v>
      </c>
      <c r="BE91" s="262">
        <v>0</v>
      </c>
      <c r="BF91" s="262">
        <v>0</v>
      </c>
      <c r="BG91" s="262">
        <v>0</v>
      </c>
      <c r="BH91" s="262">
        <v>0</v>
      </c>
      <c r="BI91" s="262">
        <v>0</v>
      </c>
      <c r="BJ91" s="262">
        <v>0</v>
      </c>
      <c r="BK91" s="262">
        <v>0</v>
      </c>
      <c r="BL91" s="262">
        <v>0</v>
      </c>
      <c r="BM91" s="262">
        <v>0</v>
      </c>
      <c r="BN91" s="262">
        <v>0</v>
      </c>
      <c r="BO91" s="262">
        <v>0</v>
      </c>
      <c r="BP91" s="262">
        <v>0</v>
      </c>
      <c r="BQ91" s="262">
        <v>0</v>
      </c>
      <c r="BR91" s="262">
        <v>0</v>
      </c>
      <c r="BS91" s="262">
        <v>0</v>
      </c>
      <c r="BT91" s="262">
        <v>0</v>
      </c>
      <c r="BU91" s="262">
        <v>0</v>
      </c>
      <c r="BV91" s="262">
        <v>0</v>
      </c>
      <c r="BW91" s="262">
        <v>0</v>
      </c>
      <c r="BX91" s="262" t="e">
        <f>AH91+AV91+BJ91+#REF!++#REF!</f>
        <v>#REF!</v>
      </c>
      <c r="BY91" s="262" t="e">
        <f>AI91+AW91+BK91+#REF!++#REF!</f>
        <v>#REF!</v>
      </c>
      <c r="BZ91" s="262" t="e">
        <f>AJ91+AX91+BL91+#REF!++#REF!</f>
        <v>#REF!</v>
      </c>
      <c r="CA91" s="262" t="e">
        <f>AK91+AY91+BM91+#REF!++#REF!</f>
        <v>#REF!</v>
      </c>
      <c r="CB91" s="262" t="e">
        <f>AL91+AZ91+BN91+#REF!++#REF!</f>
        <v>#REF!</v>
      </c>
      <c r="CC91" s="262" t="e">
        <f>AM91+BA91+BO91+#REF!++#REF!</f>
        <v>#REF!</v>
      </c>
      <c r="CD91" s="262" t="e">
        <f>AN91+BB91+BP91+#REF!++#REF!</f>
        <v>#REF!</v>
      </c>
      <c r="CE91" s="262" t="e">
        <f>AO91+BC91+BQ91+#REF!++#REF!</f>
        <v>#REF!</v>
      </c>
      <c r="CF91" s="262" t="e">
        <f>AP91+BD91+BR91+#REF!++#REF!</f>
        <v>#REF!</v>
      </c>
      <c r="CG91" s="262" t="e">
        <f>AQ91+BE91+BS91+#REF!++#REF!</f>
        <v>#REF!</v>
      </c>
      <c r="CH91" s="262" t="e">
        <f>AR91+BF91+BT91+#REF!++#REF!</f>
        <v>#REF!</v>
      </c>
      <c r="CI91" s="262" t="e">
        <f>AS91+BG91+BU91+#REF!++#REF!</f>
        <v>#REF!</v>
      </c>
      <c r="CJ91" s="262" t="e">
        <f>AT91+BH91+BV91+#REF!++#REF!</f>
        <v>#REF!</v>
      </c>
      <c r="CK91" s="262" t="e">
        <f>AU91+BI91+BW91+#REF!++#REF!</f>
        <v>#REF!</v>
      </c>
      <c r="CL91" s="262"/>
      <c r="CM91" s="237"/>
      <c r="CN91" s="237"/>
      <c r="CO91" s="237"/>
      <c r="CP91" s="237"/>
      <c r="CQ91" s="237"/>
      <c r="CR91" s="237"/>
      <c r="CS91" s="237"/>
      <c r="CT91" s="237"/>
      <c r="CU91" s="237"/>
      <c r="CV91" s="237"/>
      <c r="CW91" s="237"/>
      <c r="CX91" s="237"/>
      <c r="CY91" s="237"/>
    </row>
    <row r="92" ht="31.5" hidden="1">
      <c r="A92" s="79" t="s">
        <v>298</v>
      </c>
      <c r="B92" s="82" t="s">
        <v>299</v>
      </c>
      <c r="C92" s="82" t="s">
        <v>108</v>
      </c>
      <c r="D92" s="262">
        <v>0</v>
      </c>
      <c r="E92" s="262">
        <v>0</v>
      </c>
      <c r="F92" s="262">
        <v>0</v>
      </c>
      <c r="G92" s="262">
        <v>0</v>
      </c>
      <c r="H92" s="262">
        <v>0</v>
      </c>
      <c r="I92" s="262">
        <v>0</v>
      </c>
      <c r="J92" s="262">
        <v>0</v>
      </c>
      <c r="K92" s="262">
        <v>0</v>
      </c>
      <c r="L92" s="262">
        <v>0</v>
      </c>
      <c r="M92" s="262">
        <v>0</v>
      </c>
      <c r="N92" s="262">
        <v>0</v>
      </c>
      <c r="O92" s="262">
        <v>0</v>
      </c>
      <c r="P92" s="262">
        <v>0</v>
      </c>
      <c r="Q92" s="262">
        <v>0</v>
      </c>
      <c r="R92" s="262">
        <v>0</v>
      </c>
      <c r="S92" s="262">
        <v>0</v>
      </c>
      <c r="T92" s="262">
        <v>0</v>
      </c>
      <c r="U92" s="262">
        <v>0</v>
      </c>
      <c r="V92" s="262">
        <v>0</v>
      </c>
      <c r="W92" s="262">
        <v>0</v>
      </c>
      <c r="X92" s="262">
        <v>0</v>
      </c>
      <c r="Y92" s="262">
        <v>0</v>
      </c>
      <c r="Z92" s="262">
        <v>0</v>
      </c>
      <c r="AA92" s="262">
        <v>0</v>
      </c>
      <c r="AB92" s="262">
        <v>0</v>
      </c>
      <c r="AC92" s="262">
        <v>0</v>
      </c>
      <c r="AD92" s="262">
        <v>0</v>
      </c>
      <c r="AE92" s="262">
        <v>0</v>
      </c>
      <c r="AF92" s="262">
        <v>0</v>
      </c>
      <c r="AG92" s="262">
        <v>0</v>
      </c>
      <c r="AH92" s="262">
        <v>0</v>
      </c>
      <c r="AI92" s="262">
        <v>0</v>
      </c>
      <c r="AJ92" s="262">
        <v>0</v>
      </c>
      <c r="AK92" s="262">
        <v>0</v>
      </c>
      <c r="AL92" s="262">
        <v>0</v>
      </c>
      <c r="AM92" s="262">
        <v>0</v>
      </c>
      <c r="AN92" s="262">
        <v>0</v>
      </c>
      <c r="AO92" s="262">
        <v>0</v>
      </c>
      <c r="AP92" s="262">
        <v>0</v>
      </c>
      <c r="AQ92" s="262">
        <v>0</v>
      </c>
      <c r="AR92" s="262">
        <v>0</v>
      </c>
      <c r="AS92" s="262">
        <v>0</v>
      </c>
      <c r="AT92" s="262">
        <v>0</v>
      </c>
      <c r="AU92" s="262">
        <v>0</v>
      </c>
      <c r="AV92" s="262">
        <v>0</v>
      </c>
      <c r="AW92" s="262">
        <v>0</v>
      </c>
      <c r="AX92" s="262">
        <v>0</v>
      </c>
      <c r="AY92" s="262">
        <v>0</v>
      </c>
      <c r="AZ92" s="262">
        <v>0</v>
      </c>
      <c r="BA92" s="262">
        <v>0</v>
      </c>
      <c r="BB92" s="262">
        <v>0</v>
      </c>
      <c r="BC92" s="262">
        <v>0</v>
      </c>
      <c r="BD92" s="262">
        <v>0</v>
      </c>
      <c r="BE92" s="262">
        <v>0</v>
      </c>
      <c r="BF92" s="262">
        <v>0</v>
      </c>
      <c r="BG92" s="262">
        <v>0</v>
      </c>
      <c r="BH92" s="262">
        <v>0</v>
      </c>
      <c r="BI92" s="262">
        <v>0</v>
      </c>
      <c r="BJ92" s="262">
        <v>0</v>
      </c>
      <c r="BK92" s="262">
        <v>0</v>
      </c>
      <c r="BL92" s="262">
        <v>0</v>
      </c>
      <c r="BM92" s="262">
        <v>0</v>
      </c>
      <c r="BN92" s="262">
        <v>0</v>
      </c>
      <c r="BO92" s="262">
        <v>0</v>
      </c>
      <c r="BP92" s="262">
        <v>0</v>
      </c>
      <c r="BQ92" s="262">
        <v>0</v>
      </c>
      <c r="BR92" s="262">
        <v>0</v>
      </c>
      <c r="BS92" s="262">
        <v>0</v>
      </c>
      <c r="BT92" s="262">
        <v>0</v>
      </c>
      <c r="BU92" s="262">
        <v>0</v>
      </c>
      <c r="BV92" s="262">
        <v>0</v>
      </c>
      <c r="BW92" s="262">
        <v>0</v>
      </c>
      <c r="BX92" s="262" t="e">
        <f>AH92+AV92+BJ92+#REF!++#REF!</f>
        <v>#REF!</v>
      </c>
      <c r="BY92" s="262" t="e">
        <f>AI92+AW92+BK92+#REF!++#REF!</f>
        <v>#REF!</v>
      </c>
      <c r="BZ92" s="262" t="e">
        <f>AJ92+AX92+BL92+#REF!++#REF!</f>
        <v>#REF!</v>
      </c>
      <c r="CA92" s="262" t="e">
        <f>AK92+AY92+BM92+#REF!++#REF!</f>
        <v>#REF!</v>
      </c>
      <c r="CB92" s="262" t="e">
        <f>AL92+AZ92+BN92+#REF!++#REF!</f>
        <v>#REF!</v>
      </c>
      <c r="CC92" s="262" t="e">
        <f>AM92+BA92+BO92+#REF!++#REF!</f>
        <v>#REF!</v>
      </c>
      <c r="CD92" s="262" t="e">
        <f>AN92+BB92+BP92+#REF!++#REF!</f>
        <v>#REF!</v>
      </c>
      <c r="CE92" s="262" t="e">
        <f>AO92+BC92+BQ92+#REF!++#REF!</f>
        <v>#REF!</v>
      </c>
      <c r="CF92" s="262" t="e">
        <f>AP92+BD92+BR92+#REF!++#REF!</f>
        <v>#REF!</v>
      </c>
      <c r="CG92" s="262" t="e">
        <f>AQ92+BE92+BS92+#REF!++#REF!</f>
        <v>#REF!</v>
      </c>
      <c r="CH92" s="262" t="e">
        <f>AR92+BF92+BT92+#REF!++#REF!</f>
        <v>#REF!</v>
      </c>
      <c r="CI92" s="262" t="e">
        <f>AS92+BG92+BU92+#REF!++#REF!</f>
        <v>#REF!</v>
      </c>
      <c r="CJ92" s="262" t="e">
        <f>AT92+BH92+BV92+#REF!++#REF!</f>
        <v>#REF!</v>
      </c>
      <c r="CK92" s="262" t="e">
        <f>AU92+BI92+BW92+#REF!++#REF!</f>
        <v>#REF!</v>
      </c>
      <c r="CL92" s="262"/>
      <c r="CM92" s="237"/>
      <c r="CN92" s="237"/>
      <c r="CO92" s="237"/>
      <c r="CP92" s="237"/>
      <c r="CQ92" s="237"/>
      <c r="CR92" s="237"/>
      <c r="CS92" s="237"/>
      <c r="CT92" s="237"/>
      <c r="CU92" s="237"/>
      <c r="CV92" s="237"/>
      <c r="CW92" s="237"/>
      <c r="CX92" s="237"/>
      <c r="CY92" s="237"/>
    </row>
    <row r="93" ht="47.25" hidden="1">
      <c r="A93" s="214" t="s">
        <v>300</v>
      </c>
      <c r="B93" s="215" t="s">
        <v>301</v>
      </c>
      <c r="C93" s="82" t="s">
        <v>108</v>
      </c>
      <c r="D93" s="262">
        <v>0</v>
      </c>
      <c r="E93" s="262">
        <v>0</v>
      </c>
      <c r="F93" s="262">
        <v>0</v>
      </c>
      <c r="G93" s="262">
        <v>0</v>
      </c>
      <c r="H93" s="262">
        <v>0</v>
      </c>
      <c r="I93" s="262">
        <v>0</v>
      </c>
      <c r="J93" s="262">
        <v>0</v>
      </c>
      <c r="K93" s="262">
        <v>0</v>
      </c>
      <c r="L93" s="262">
        <v>0</v>
      </c>
      <c r="M93" s="262">
        <v>0</v>
      </c>
      <c r="N93" s="262">
        <v>0</v>
      </c>
      <c r="O93" s="262">
        <v>0</v>
      </c>
      <c r="P93" s="262">
        <v>0</v>
      </c>
      <c r="Q93" s="262">
        <v>0</v>
      </c>
      <c r="R93" s="262">
        <v>0</v>
      </c>
      <c r="S93" s="262">
        <v>0</v>
      </c>
      <c r="T93" s="262">
        <v>0</v>
      </c>
      <c r="U93" s="262">
        <v>0</v>
      </c>
      <c r="V93" s="262">
        <v>0</v>
      </c>
      <c r="W93" s="262">
        <v>0</v>
      </c>
      <c r="X93" s="262">
        <v>0</v>
      </c>
      <c r="Y93" s="262">
        <v>0</v>
      </c>
      <c r="Z93" s="262">
        <v>0</v>
      </c>
      <c r="AA93" s="262">
        <v>0</v>
      </c>
      <c r="AB93" s="262">
        <v>0</v>
      </c>
      <c r="AC93" s="262">
        <v>0</v>
      </c>
      <c r="AD93" s="262">
        <v>0</v>
      </c>
      <c r="AE93" s="262">
        <v>0</v>
      </c>
      <c r="AF93" s="262">
        <v>0</v>
      </c>
      <c r="AG93" s="262">
        <v>0</v>
      </c>
      <c r="AH93" s="262">
        <v>0</v>
      </c>
      <c r="AI93" s="262">
        <v>0</v>
      </c>
      <c r="AJ93" s="262">
        <v>0</v>
      </c>
      <c r="AK93" s="262">
        <v>0</v>
      </c>
      <c r="AL93" s="262">
        <v>0</v>
      </c>
      <c r="AM93" s="262">
        <v>0</v>
      </c>
      <c r="AN93" s="262">
        <v>0</v>
      </c>
      <c r="AO93" s="262">
        <v>0</v>
      </c>
      <c r="AP93" s="262">
        <v>0</v>
      </c>
      <c r="AQ93" s="262">
        <v>0</v>
      </c>
      <c r="AR93" s="262">
        <v>0</v>
      </c>
      <c r="AS93" s="262">
        <v>0</v>
      </c>
      <c r="AT93" s="262">
        <v>0</v>
      </c>
      <c r="AU93" s="262">
        <v>0</v>
      </c>
      <c r="AV93" s="262">
        <v>0</v>
      </c>
      <c r="AW93" s="262">
        <v>0</v>
      </c>
      <c r="AX93" s="262">
        <v>0</v>
      </c>
      <c r="AY93" s="262">
        <v>0</v>
      </c>
      <c r="AZ93" s="262">
        <v>0</v>
      </c>
      <c r="BA93" s="262">
        <v>0</v>
      </c>
      <c r="BB93" s="262">
        <v>0</v>
      </c>
      <c r="BC93" s="262">
        <v>0</v>
      </c>
      <c r="BD93" s="262">
        <v>0</v>
      </c>
      <c r="BE93" s="262">
        <v>0</v>
      </c>
      <c r="BF93" s="262">
        <v>0</v>
      </c>
      <c r="BG93" s="262">
        <v>0</v>
      </c>
      <c r="BH93" s="262">
        <v>0</v>
      </c>
      <c r="BI93" s="262">
        <v>0</v>
      </c>
      <c r="BJ93" s="262">
        <v>0</v>
      </c>
      <c r="BK93" s="262">
        <v>0</v>
      </c>
      <c r="BL93" s="262">
        <v>0</v>
      </c>
      <c r="BM93" s="262">
        <v>0</v>
      </c>
      <c r="BN93" s="262">
        <v>0</v>
      </c>
      <c r="BO93" s="262">
        <v>0</v>
      </c>
      <c r="BP93" s="262">
        <v>0</v>
      </c>
      <c r="BQ93" s="262">
        <v>0</v>
      </c>
      <c r="BR93" s="262">
        <v>0</v>
      </c>
      <c r="BS93" s="262">
        <v>0</v>
      </c>
      <c r="BT93" s="262">
        <v>0</v>
      </c>
      <c r="BU93" s="262">
        <v>0</v>
      </c>
      <c r="BV93" s="262">
        <v>0</v>
      </c>
      <c r="BW93" s="262">
        <v>0</v>
      </c>
      <c r="BX93" s="262" t="e">
        <f>AH93+AV93+BJ93+#REF!++#REF!</f>
        <v>#REF!</v>
      </c>
      <c r="BY93" s="262" t="e">
        <f>AI93+AW93+BK93+#REF!++#REF!</f>
        <v>#REF!</v>
      </c>
      <c r="BZ93" s="262" t="e">
        <f>AJ93+AX93+BL93+#REF!++#REF!</f>
        <v>#REF!</v>
      </c>
      <c r="CA93" s="262" t="e">
        <f>AK93+AY93+BM93+#REF!++#REF!</f>
        <v>#REF!</v>
      </c>
      <c r="CB93" s="262" t="e">
        <f>AL93+AZ93+BN93+#REF!++#REF!</f>
        <v>#REF!</v>
      </c>
      <c r="CC93" s="262" t="e">
        <f>AM93+BA93+BO93+#REF!++#REF!</f>
        <v>#REF!</v>
      </c>
      <c r="CD93" s="262" t="e">
        <f>AN93+BB93+BP93+#REF!++#REF!</f>
        <v>#REF!</v>
      </c>
      <c r="CE93" s="262" t="e">
        <f>AO93+BC93+BQ93+#REF!++#REF!</f>
        <v>#REF!</v>
      </c>
      <c r="CF93" s="262" t="e">
        <f>AP93+BD93+BR93+#REF!++#REF!</f>
        <v>#REF!</v>
      </c>
      <c r="CG93" s="262" t="e">
        <f>AQ93+BE93+BS93+#REF!++#REF!</f>
        <v>#REF!</v>
      </c>
      <c r="CH93" s="262" t="e">
        <f>AR93+BF93+BT93+#REF!++#REF!</f>
        <v>#REF!</v>
      </c>
      <c r="CI93" s="262" t="e">
        <f>AS93+BG93+BU93+#REF!++#REF!</f>
        <v>#REF!</v>
      </c>
      <c r="CJ93" s="262" t="e">
        <f>AT93+BH93+BV93+#REF!++#REF!</f>
        <v>#REF!</v>
      </c>
      <c r="CK93" s="262" t="e">
        <f>AU93+BI93+BW93+#REF!++#REF!</f>
        <v>#REF!</v>
      </c>
      <c r="CL93" s="262"/>
      <c r="CM93" s="237"/>
      <c r="CN93" s="237"/>
      <c r="CO93" s="237"/>
      <c r="CP93" s="237"/>
      <c r="CQ93" s="237"/>
      <c r="CR93" s="237"/>
      <c r="CS93" s="237"/>
      <c r="CT93" s="237"/>
      <c r="CU93" s="237"/>
      <c r="CV93" s="237"/>
      <c r="CW93" s="237"/>
      <c r="CX93" s="237"/>
      <c r="CY93" s="237"/>
    </row>
    <row r="94" ht="31.5" hidden="1">
      <c r="A94" s="79" t="s">
        <v>302</v>
      </c>
      <c r="B94" s="82" t="s">
        <v>303</v>
      </c>
      <c r="C94" s="82" t="s">
        <v>108</v>
      </c>
      <c r="D94" s="262">
        <v>0</v>
      </c>
      <c r="E94" s="262">
        <v>0</v>
      </c>
      <c r="F94" s="262">
        <v>0</v>
      </c>
      <c r="G94" s="262">
        <v>0</v>
      </c>
      <c r="H94" s="262">
        <v>0</v>
      </c>
      <c r="I94" s="262">
        <v>0</v>
      </c>
      <c r="J94" s="262">
        <v>0</v>
      </c>
      <c r="K94" s="262">
        <v>0</v>
      </c>
      <c r="L94" s="262">
        <v>0</v>
      </c>
      <c r="M94" s="262">
        <v>0</v>
      </c>
      <c r="N94" s="262">
        <v>0</v>
      </c>
      <c r="O94" s="262">
        <v>0</v>
      </c>
      <c r="P94" s="262">
        <v>0</v>
      </c>
      <c r="Q94" s="262">
        <v>0</v>
      </c>
      <c r="R94" s="262">
        <v>0</v>
      </c>
      <c r="S94" s="262">
        <v>0</v>
      </c>
      <c r="T94" s="262">
        <v>0</v>
      </c>
      <c r="U94" s="262">
        <v>0</v>
      </c>
      <c r="V94" s="262">
        <v>0</v>
      </c>
      <c r="W94" s="262">
        <v>0</v>
      </c>
      <c r="X94" s="262">
        <v>0</v>
      </c>
      <c r="Y94" s="262">
        <v>0</v>
      </c>
      <c r="Z94" s="262">
        <v>0</v>
      </c>
      <c r="AA94" s="262">
        <v>0</v>
      </c>
      <c r="AB94" s="262">
        <v>0</v>
      </c>
      <c r="AC94" s="262">
        <v>0</v>
      </c>
      <c r="AD94" s="262">
        <v>0</v>
      </c>
      <c r="AE94" s="262">
        <v>0</v>
      </c>
      <c r="AF94" s="262">
        <v>0</v>
      </c>
      <c r="AG94" s="262">
        <v>0</v>
      </c>
      <c r="AH94" s="262">
        <v>0</v>
      </c>
      <c r="AI94" s="262">
        <v>0</v>
      </c>
      <c r="AJ94" s="262">
        <v>0</v>
      </c>
      <c r="AK94" s="262">
        <v>0</v>
      </c>
      <c r="AL94" s="262">
        <v>0</v>
      </c>
      <c r="AM94" s="262">
        <v>0</v>
      </c>
      <c r="AN94" s="262">
        <v>0</v>
      </c>
      <c r="AO94" s="262">
        <v>0</v>
      </c>
      <c r="AP94" s="262">
        <v>0</v>
      </c>
      <c r="AQ94" s="262">
        <v>0</v>
      </c>
      <c r="AR94" s="262">
        <v>0</v>
      </c>
      <c r="AS94" s="262">
        <v>0</v>
      </c>
      <c r="AT94" s="262">
        <v>0</v>
      </c>
      <c r="AU94" s="262">
        <v>0</v>
      </c>
      <c r="AV94" s="262">
        <v>0</v>
      </c>
      <c r="AW94" s="262">
        <v>0</v>
      </c>
      <c r="AX94" s="262">
        <v>0</v>
      </c>
      <c r="AY94" s="262">
        <v>0</v>
      </c>
      <c r="AZ94" s="262">
        <v>0</v>
      </c>
      <c r="BA94" s="262">
        <v>0</v>
      </c>
      <c r="BB94" s="262">
        <v>0</v>
      </c>
      <c r="BC94" s="262">
        <v>0</v>
      </c>
      <c r="BD94" s="262">
        <v>0</v>
      </c>
      <c r="BE94" s="262">
        <v>0</v>
      </c>
      <c r="BF94" s="262">
        <v>0</v>
      </c>
      <c r="BG94" s="262">
        <v>0</v>
      </c>
      <c r="BH94" s="262">
        <v>0</v>
      </c>
      <c r="BI94" s="262">
        <v>0</v>
      </c>
      <c r="BJ94" s="262">
        <v>0</v>
      </c>
      <c r="BK94" s="262">
        <v>0</v>
      </c>
      <c r="BL94" s="262">
        <v>0</v>
      </c>
      <c r="BM94" s="262">
        <v>0</v>
      </c>
      <c r="BN94" s="262">
        <v>0</v>
      </c>
      <c r="BO94" s="262">
        <v>0</v>
      </c>
      <c r="BP94" s="262">
        <v>0</v>
      </c>
      <c r="BQ94" s="262">
        <v>0</v>
      </c>
      <c r="BR94" s="262">
        <v>0</v>
      </c>
      <c r="BS94" s="262">
        <v>0</v>
      </c>
      <c r="BT94" s="262">
        <v>0</v>
      </c>
      <c r="BU94" s="262">
        <v>0</v>
      </c>
      <c r="BV94" s="262">
        <v>0</v>
      </c>
      <c r="BW94" s="262">
        <v>0</v>
      </c>
      <c r="BX94" s="262" t="e">
        <f>AH94+AV94+BJ94+#REF!++#REF!</f>
        <v>#REF!</v>
      </c>
      <c r="BY94" s="262" t="e">
        <f>AI94+AW94+BK94+#REF!++#REF!</f>
        <v>#REF!</v>
      </c>
      <c r="BZ94" s="262" t="e">
        <f>AJ94+AX94+BL94+#REF!++#REF!</f>
        <v>#REF!</v>
      </c>
      <c r="CA94" s="262" t="e">
        <f>AK94+AY94+BM94+#REF!++#REF!</f>
        <v>#REF!</v>
      </c>
      <c r="CB94" s="262" t="e">
        <f>AL94+AZ94+BN94+#REF!++#REF!</f>
        <v>#REF!</v>
      </c>
      <c r="CC94" s="262" t="e">
        <f>AM94+BA94+BO94+#REF!++#REF!</f>
        <v>#REF!</v>
      </c>
      <c r="CD94" s="262" t="e">
        <f>AN94+BB94+BP94+#REF!++#REF!</f>
        <v>#REF!</v>
      </c>
      <c r="CE94" s="262" t="e">
        <f>AO94+BC94+BQ94+#REF!++#REF!</f>
        <v>#REF!</v>
      </c>
      <c r="CF94" s="262" t="e">
        <f>AP94+BD94+BR94+#REF!++#REF!</f>
        <v>#REF!</v>
      </c>
      <c r="CG94" s="262" t="e">
        <f>AQ94+BE94+BS94+#REF!++#REF!</f>
        <v>#REF!</v>
      </c>
      <c r="CH94" s="262" t="e">
        <f>AR94+BF94+BT94+#REF!++#REF!</f>
        <v>#REF!</v>
      </c>
      <c r="CI94" s="262" t="e">
        <f>AS94+BG94+BU94+#REF!++#REF!</f>
        <v>#REF!</v>
      </c>
      <c r="CJ94" s="262" t="e">
        <f>AT94+BH94+BV94+#REF!++#REF!</f>
        <v>#REF!</v>
      </c>
      <c r="CK94" s="262" t="e">
        <f>AU94+BI94+BW94+#REF!++#REF!</f>
        <v>#REF!</v>
      </c>
      <c r="CL94" s="262"/>
      <c r="CM94" s="237"/>
      <c r="CN94" s="237"/>
      <c r="CO94" s="237"/>
      <c r="CP94" s="237"/>
      <c r="CQ94" s="237"/>
      <c r="CR94" s="237"/>
      <c r="CS94" s="237"/>
      <c r="CT94" s="237"/>
      <c r="CU94" s="237"/>
      <c r="CV94" s="237"/>
      <c r="CW94" s="237"/>
      <c r="CX94" s="237"/>
      <c r="CY94" s="237"/>
    </row>
    <row r="95" ht="31.5" hidden="1">
      <c r="A95" s="79" t="s">
        <v>304</v>
      </c>
      <c r="B95" s="82" t="s">
        <v>305</v>
      </c>
      <c r="C95" s="82" t="s">
        <v>108</v>
      </c>
      <c r="D95" s="262">
        <v>0</v>
      </c>
      <c r="E95" s="262">
        <v>0</v>
      </c>
      <c r="F95" s="262">
        <v>0</v>
      </c>
      <c r="G95" s="262">
        <v>0</v>
      </c>
      <c r="H95" s="262">
        <v>0</v>
      </c>
      <c r="I95" s="262">
        <v>0</v>
      </c>
      <c r="J95" s="262">
        <v>0</v>
      </c>
      <c r="K95" s="262">
        <v>0</v>
      </c>
      <c r="L95" s="262">
        <v>0</v>
      </c>
      <c r="M95" s="262">
        <v>0</v>
      </c>
      <c r="N95" s="262">
        <v>0</v>
      </c>
      <c r="O95" s="262">
        <v>0</v>
      </c>
      <c r="P95" s="262">
        <v>0</v>
      </c>
      <c r="Q95" s="262">
        <v>0</v>
      </c>
      <c r="R95" s="262">
        <v>0</v>
      </c>
      <c r="S95" s="262">
        <v>0</v>
      </c>
      <c r="T95" s="262">
        <v>0</v>
      </c>
      <c r="U95" s="262">
        <v>0</v>
      </c>
      <c r="V95" s="262">
        <v>0</v>
      </c>
      <c r="W95" s="262">
        <v>0</v>
      </c>
      <c r="X95" s="262">
        <v>0</v>
      </c>
      <c r="Y95" s="262">
        <v>0</v>
      </c>
      <c r="Z95" s="262">
        <v>0</v>
      </c>
      <c r="AA95" s="262">
        <v>0</v>
      </c>
      <c r="AB95" s="262">
        <v>0</v>
      </c>
      <c r="AC95" s="262">
        <v>0</v>
      </c>
      <c r="AD95" s="262">
        <v>0</v>
      </c>
      <c r="AE95" s="262">
        <v>0</v>
      </c>
      <c r="AF95" s="262">
        <v>0</v>
      </c>
      <c r="AG95" s="262">
        <v>0</v>
      </c>
      <c r="AH95" s="262">
        <v>0</v>
      </c>
      <c r="AI95" s="262">
        <v>0</v>
      </c>
      <c r="AJ95" s="262">
        <v>0</v>
      </c>
      <c r="AK95" s="262">
        <v>0</v>
      </c>
      <c r="AL95" s="262">
        <v>0</v>
      </c>
      <c r="AM95" s="262">
        <v>0</v>
      </c>
      <c r="AN95" s="262">
        <v>0</v>
      </c>
      <c r="AO95" s="262">
        <v>0</v>
      </c>
      <c r="AP95" s="262">
        <v>0</v>
      </c>
      <c r="AQ95" s="262">
        <v>0</v>
      </c>
      <c r="AR95" s="262">
        <v>0</v>
      </c>
      <c r="AS95" s="262">
        <v>0</v>
      </c>
      <c r="AT95" s="262">
        <v>0</v>
      </c>
      <c r="AU95" s="262">
        <v>0</v>
      </c>
      <c r="AV95" s="262">
        <v>0</v>
      </c>
      <c r="AW95" s="262">
        <v>0</v>
      </c>
      <c r="AX95" s="262">
        <v>0</v>
      </c>
      <c r="AY95" s="262">
        <v>0</v>
      </c>
      <c r="AZ95" s="262">
        <v>0</v>
      </c>
      <c r="BA95" s="262">
        <v>0</v>
      </c>
      <c r="BB95" s="262">
        <v>0</v>
      </c>
      <c r="BC95" s="262">
        <v>0</v>
      </c>
      <c r="BD95" s="262">
        <v>0</v>
      </c>
      <c r="BE95" s="262">
        <v>0</v>
      </c>
      <c r="BF95" s="262">
        <v>0</v>
      </c>
      <c r="BG95" s="262">
        <v>0</v>
      </c>
      <c r="BH95" s="262">
        <v>0</v>
      </c>
      <c r="BI95" s="262">
        <v>0</v>
      </c>
      <c r="BJ95" s="262">
        <v>0</v>
      </c>
      <c r="BK95" s="262">
        <v>0</v>
      </c>
      <c r="BL95" s="262">
        <v>0</v>
      </c>
      <c r="BM95" s="262">
        <v>0</v>
      </c>
      <c r="BN95" s="262">
        <v>0</v>
      </c>
      <c r="BO95" s="262">
        <v>0</v>
      </c>
      <c r="BP95" s="262">
        <v>0</v>
      </c>
      <c r="BQ95" s="262">
        <v>0</v>
      </c>
      <c r="BR95" s="262">
        <v>0</v>
      </c>
      <c r="BS95" s="262">
        <v>0</v>
      </c>
      <c r="BT95" s="262">
        <v>0</v>
      </c>
      <c r="BU95" s="262">
        <v>0</v>
      </c>
      <c r="BV95" s="262">
        <v>0</v>
      </c>
      <c r="BW95" s="262">
        <v>0</v>
      </c>
      <c r="BX95" s="262" t="e">
        <f>AH95+AV95+BJ95+#REF!++#REF!</f>
        <v>#REF!</v>
      </c>
      <c r="BY95" s="262" t="e">
        <f>AI95+AW95+BK95+#REF!++#REF!</f>
        <v>#REF!</v>
      </c>
      <c r="BZ95" s="262" t="e">
        <f>AJ95+AX95+BL95+#REF!++#REF!</f>
        <v>#REF!</v>
      </c>
      <c r="CA95" s="262" t="e">
        <f>AK95+AY95+BM95+#REF!++#REF!</f>
        <v>#REF!</v>
      </c>
      <c r="CB95" s="262" t="e">
        <f>AL95+AZ95+BN95+#REF!++#REF!</f>
        <v>#REF!</v>
      </c>
      <c r="CC95" s="262" t="e">
        <f>AM95+BA95+BO95+#REF!++#REF!</f>
        <v>#REF!</v>
      </c>
      <c r="CD95" s="262" t="e">
        <f>AN95+BB95+BP95+#REF!++#REF!</f>
        <v>#REF!</v>
      </c>
      <c r="CE95" s="262" t="e">
        <f>AO95+BC95+BQ95+#REF!++#REF!</f>
        <v>#REF!</v>
      </c>
      <c r="CF95" s="262" t="e">
        <f>AP95+BD95+BR95+#REF!++#REF!</f>
        <v>#REF!</v>
      </c>
      <c r="CG95" s="262" t="e">
        <f>AQ95+BE95+BS95+#REF!++#REF!</f>
        <v>#REF!</v>
      </c>
      <c r="CH95" s="262" t="e">
        <f>AR95+BF95+BT95+#REF!++#REF!</f>
        <v>#REF!</v>
      </c>
      <c r="CI95" s="262" t="e">
        <f>AS95+BG95+BU95+#REF!++#REF!</f>
        <v>#REF!</v>
      </c>
      <c r="CJ95" s="262" t="e">
        <f>AT95+BH95+BV95+#REF!++#REF!</f>
        <v>#REF!</v>
      </c>
      <c r="CK95" s="262" t="e">
        <f>AU95+BI95+BW95+#REF!++#REF!</f>
        <v>#REF!</v>
      </c>
      <c r="CL95" s="262"/>
      <c r="CM95" s="237"/>
      <c r="CN95" s="237"/>
      <c r="CO95" s="237"/>
      <c r="CP95" s="237"/>
      <c r="CQ95" s="237"/>
      <c r="CR95" s="237"/>
      <c r="CS95" s="237"/>
      <c r="CT95" s="237"/>
      <c r="CU95" s="237"/>
      <c r="CV95" s="237"/>
      <c r="CW95" s="237"/>
      <c r="CX95" s="237"/>
      <c r="CY95" s="237"/>
    </row>
    <row r="96" ht="31.5" hidden="1">
      <c r="A96" s="214" t="s">
        <v>306</v>
      </c>
      <c r="B96" s="215" t="s">
        <v>307</v>
      </c>
      <c r="C96" s="82" t="s">
        <v>108</v>
      </c>
      <c r="D96" s="262">
        <v>0</v>
      </c>
      <c r="E96" s="262">
        <v>0</v>
      </c>
      <c r="F96" s="262">
        <v>0</v>
      </c>
      <c r="G96" s="262">
        <v>0</v>
      </c>
      <c r="H96" s="262">
        <v>0</v>
      </c>
      <c r="I96" s="262">
        <v>0</v>
      </c>
      <c r="J96" s="262">
        <v>0</v>
      </c>
      <c r="K96" s="262">
        <v>0</v>
      </c>
      <c r="L96" s="262">
        <v>0</v>
      </c>
      <c r="M96" s="262">
        <v>0</v>
      </c>
      <c r="N96" s="262">
        <v>0</v>
      </c>
      <c r="O96" s="262">
        <v>0</v>
      </c>
      <c r="P96" s="262">
        <v>0</v>
      </c>
      <c r="Q96" s="262">
        <v>0</v>
      </c>
      <c r="R96" s="262">
        <v>0</v>
      </c>
      <c r="S96" s="262">
        <v>0</v>
      </c>
      <c r="T96" s="262">
        <v>0</v>
      </c>
      <c r="U96" s="262">
        <v>0</v>
      </c>
      <c r="V96" s="262">
        <v>0</v>
      </c>
      <c r="W96" s="262">
        <v>0</v>
      </c>
      <c r="X96" s="262">
        <v>0</v>
      </c>
      <c r="Y96" s="262">
        <v>0</v>
      </c>
      <c r="Z96" s="262">
        <v>0</v>
      </c>
      <c r="AA96" s="262">
        <v>0</v>
      </c>
      <c r="AB96" s="262">
        <v>0</v>
      </c>
      <c r="AC96" s="262">
        <v>0</v>
      </c>
      <c r="AD96" s="262">
        <v>0</v>
      </c>
      <c r="AE96" s="262">
        <v>0</v>
      </c>
      <c r="AF96" s="262">
        <v>0</v>
      </c>
      <c r="AG96" s="262">
        <v>0</v>
      </c>
      <c r="AH96" s="262">
        <v>0</v>
      </c>
      <c r="AI96" s="262">
        <v>0</v>
      </c>
      <c r="AJ96" s="262">
        <v>0</v>
      </c>
      <c r="AK96" s="262">
        <v>0</v>
      </c>
      <c r="AL96" s="262">
        <v>0</v>
      </c>
      <c r="AM96" s="262">
        <v>0</v>
      </c>
      <c r="AN96" s="262">
        <v>0</v>
      </c>
      <c r="AO96" s="262">
        <v>0</v>
      </c>
      <c r="AP96" s="262">
        <v>0</v>
      </c>
      <c r="AQ96" s="262">
        <v>0</v>
      </c>
      <c r="AR96" s="262">
        <v>0</v>
      </c>
      <c r="AS96" s="262">
        <v>0</v>
      </c>
      <c r="AT96" s="262">
        <v>0</v>
      </c>
      <c r="AU96" s="262">
        <v>0</v>
      </c>
      <c r="AV96" s="262">
        <v>0</v>
      </c>
      <c r="AW96" s="262">
        <v>0</v>
      </c>
      <c r="AX96" s="262">
        <v>0</v>
      </c>
      <c r="AY96" s="262">
        <v>0</v>
      </c>
      <c r="AZ96" s="262">
        <v>0</v>
      </c>
      <c r="BA96" s="262">
        <v>0</v>
      </c>
      <c r="BB96" s="262">
        <v>0</v>
      </c>
      <c r="BC96" s="262">
        <v>0</v>
      </c>
      <c r="BD96" s="262">
        <v>0</v>
      </c>
      <c r="BE96" s="262">
        <v>0</v>
      </c>
      <c r="BF96" s="262">
        <v>0</v>
      </c>
      <c r="BG96" s="262">
        <v>0</v>
      </c>
      <c r="BH96" s="262">
        <v>0</v>
      </c>
      <c r="BI96" s="262">
        <v>0</v>
      </c>
      <c r="BJ96" s="262">
        <v>0</v>
      </c>
      <c r="BK96" s="262">
        <v>0</v>
      </c>
      <c r="BL96" s="262">
        <v>0</v>
      </c>
      <c r="BM96" s="262">
        <v>0</v>
      </c>
      <c r="BN96" s="262">
        <v>0</v>
      </c>
      <c r="BO96" s="262">
        <v>0</v>
      </c>
      <c r="BP96" s="262">
        <v>0</v>
      </c>
      <c r="BQ96" s="262">
        <v>0</v>
      </c>
      <c r="BR96" s="262">
        <v>0</v>
      </c>
      <c r="BS96" s="262">
        <v>0</v>
      </c>
      <c r="BT96" s="262">
        <v>0</v>
      </c>
      <c r="BU96" s="262">
        <v>0</v>
      </c>
      <c r="BV96" s="262">
        <v>0</v>
      </c>
      <c r="BW96" s="262">
        <v>0</v>
      </c>
      <c r="BX96" s="262" t="e">
        <f>AH96+AV96+BJ96+#REF!++#REF!</f>
        <v>#REF!</v>
      </c>
      <c r="BY96" s="262" t="e">
        <f>AI96+AW96+BK96+#REF!++#REF!</f>
        <v>#REF!</v>
      </c>
      <c r="BZ96" s="262" t="e">
        <f>AJ96+AX96+BL96+#REF!++#REF!</f>
        <v>#REF!</v>
      </c>
      <c r="CA96" s="262" t="e">
        <f>AK96+AY96+BM96+#REF!++#REF!</f>
        <v>#REF!</v>
      </c>
      <c r="CB96" s="262" t="e">
        <f>AL96+AZ96+BN96+#REF!++#REF!</f>
        <v>#REF!</v>
      </c>
      <c r="CC96" s="262" t="e">
        <f>AM96+BA96+BO96+#REF!++#REF!</f>
        <v>#REF!</v>
      </c>
      <c r="CD96" s="262" t="e">
        <f>AN96+BB96+BP96+#REF!++#REF!</f>
        <v>#REF!</v>
      </c>
      <c r="CE96" s="262" t="e">
        <f>AO96+BC96+BQ96+#REF!++#REF!</f>
        <v>#REF!</v>
      </c>
      <c r="CF96" s="262" t="e">
        <f>AP96+BD96+BR96+#REF!++#REF!</f>
        <v>#REF!</v>
      </c>
      <c r="CG96" s="262" t="e">
        <f>AQ96+BE96+BS96+#REF!++#REF!</f>
        <v>#REF!</v>
      </c>
      <c r="CH96" s="262" t="e">
        <f>AR96+BF96+BT96+#REF!++#REF!</f>
        <v>#REF!</v>
      </c>
      <c r="CI96" s="262" t="e">
        <f>AS96+BG96+BU96+#REF!++#REF!</f>
        <v>#REF!</v>
      </c>
      <c r="CJ96" s="262" t="e">
        <f>AT96+BH96+BV96+#REF!++#REF!</f>
        <v>#REF!</v>
      </c>
      <c r="CK96" s="262" t="e">
        <f>AU96+BI96+BW96+#REF!++#REF!</f>
        <v>#REF!</v>
      </c>
      <c r="CL96" s="262"/>
      <c r="CM96" s="237"/>
      <c r="CN96" s="237"/>
      <c r="CO96" s="237"/>
      <c r="CP96" s="237"/>
      <c r="CQ96" s="237"/>
      <c r="CR96" s="237"/>
      <c r="CS96" s="237"/>
      <c r="CT96" s="237"/>
      <c r="CU96" s="237"/>
      <c r="CV96" s="237"/>
      <c r="CW96" s="237"/>
      <c r="CX96" s="237"/>
      <c r="CY96" s="237"/>
    </row>
    <row r="97" ht="31.5" hidden="1">
      <c r="A97" s="214" t="s">
        <v>308</v>
      </c>
      <c r="B97" s="265" t="s">
        <v>309</v>
      </c>
      <c r="C97" s="82" t="s">
        <v>108</v>
      </c>
      <c r="D97" s="262">
        <v>0</v>
      </c>
      <c r="E97" s="262">
        <v>0</v>
      </c>
      <c r="F97" s="262">
        <v>0</v>
      </c>
      <c r="G97" s="262">
        <v>0</v>
      </c>
      <c r="H97" s="262">
        <v>0</v>
      </c>
      <c r="I97" s="262">
        <v>0</v>
      </c>
      <c r="J97" s="262">
        <v>0</v>
      </c>
      <c r="K97" s="262">
        <v>0</v>
      </c>
      <c r="L97" s="262">
        <v>0</v>
      </c>
      <c r="M97" s="262">
        <v>0</v>
      </c>
      <c r="N97" s="262">
        <v>0</v>
      </c>
      <c r="O97" s="262">
        <v>0</v>
      </c>
      <c r="P97" s="262">
        <v>0</v>
      </c>
      <c r="Q97" s="262">
        <v>0</v>
      </c>
      <c r="R97" s="262">
        <v>0</v>
      </c>
      <c r="S97" s="262">
        <v>0</v>
      </c>
      <c r="T97" s="262">
        <v>0</v>
      </c>
      <c r="U97" s="262">
        <v>0</v>
      </c>
      <c r="V97" s="262">
        <v>0</v>
      </c>
      <c r="W97" s="262">
        <v>0</v>
      </c>
      <c r="X97" s="262">
        <v>0</v>
      </c>
      <c r="Y97" s="262">
        <v>0</v>
      </c>
      <c r="Z97" s="262">
        <v>0</v>
      </c>
      <c r="AA97" s="262">
        <v>0</v>
      </c>
      <c r="AB97" s="262">
        <v>0</v>
      </c>
      <c r="AC97" s="262">
        <v>0</v>
      </c>
      <c r="AD97" s="262">
        <v>0</v>
      </c>
      <c r="AE97" s="262">
        <v>0</v>
      </c>
      <c r="AF97" s="262">
        <v>0</v>
      </c>
      <c r="AG97" s="262">
        <v>0</v>
      </c>
      <c r="AH97" s="262">
        <v>0</v>
      </c>
      <c r="AI97" s="262">
        <v>0</v>
      </c>
      <c r="AJ97" s="262">
        <v>0</v>
      </c>
      <c r="AK97" s="262">
        <v>0</v>
      </c>
      <c r="AL97" s="262">
        <v>0</v>
      </c>
      <c r="AM97" s="262">
        <v>0</v>
      </c>
      <c r="AN97" s="262">
        <v>0</v>
      </c>
      <c r="AO97" s="262">
        <v>0</v>
      </c>
      <c r="AP97" s="262">
        <v>0</v>
      </c>
      <c r="AQ97" s="262">
        <v>0</v>
      </c>
      <c r="AR97" s="262">
        <v>0</v>
      </c>
      <c r="AS97" s="262">
        <v>0</v>
      </c>
      <c r="AT97" s="262">
        <v>0</v>
      </c>
      <c r="AU97" s="262">
        <v>0</v>
      </c>
      <c r="AV97" s="262">
        <v>0</v>
      </c>
      <c r="AW97" s="262">
        <v>0</v>
      </c>
      <c r="AX97" s="262">
        <v>0</v>
      </c>
      <c r="AY97" s="262">
        <v>0</v>
      </c>
      <c r="AZ97" s="262">
        <v>0</v>
      </c>
      <c r="BA97" s="262">
        <v>0</v>
      </c>
      <c r="BB97" s="262">
        <v>0</v>
      </c>
      <c r="BC97" s="262">
        <v>0</v>
      </c>
      <c r="BD97" s="262">
        <v>0</v>
      </c>
      <c r="BE97" s="262">
        <v>0</v>
      </c>
      <c r="BF97" s="262">
        <v>0</v>
      </c>
      <c r="BG97" s="262">
        <v>0</v>
      </c>
      <c r="BH97" s="262">
        <v>0</v>
      </c>
      <c r="BI97" s="262">
        <v>0</v>
      </c>
      <c r="BJ97" s="262">
        <v>0</v>
      </c>
      <c r="BK97" s="262">
        <v>0</v>
      </c>
      <c r="BL97" s="262">
        <v>0</v>
      </c>
      <c r="BM97" s="262">
        <v>0</v>
      </c>
      <c r="BN97" s="262">
        <v>0</v>
      </c>
      <c r="BO97" s="262">
        <v>0</v>
      </c>
      <c r="BP97" s="262">
        <v>0</v>
      </c>
      <c r="BQ97" s="262">
        <v>0</v>
      </c>
      <c r="BR97" s="262">
        <v>0</v>
      </c>
      <c r="BS97" s="262">
        <v>0</v>
      </c>
      <c r="BT97" s="262">
        <v>0</v>
      </c>
      <c r="BU97" s="262">
        <v>0</v>
      </c>
      <c r="BV97" s="262">
        <v>0</v>
      </c>
      <c r="BW97" s="262">
        <v>0</v>
      </c>
      <c r="BX97" s="262" t="e">
        <f>AH97+AV97+BJ97+#REF!++#REF!</f>
        <v>#REF!</v>
      </c>
      <c r="BY97" s="262" t="e">
        <f>AI97+AW97+BK97+#REF!++#REF!</f>
        <v>#REF!</v>
      </c>
      <c r="BZ97" s="262" t="e">
        <f>AJ97+AX97+BL97+#REF!++#REF!</f>
        <v>#REF!</v>
      </c>
      <c r="CA97" s="262" t="e">
        <f>AK97+AY97+BM97+#REF!++#REF!</f>
        <v>#REF!</v>
      </c>
      <c r="CB97" s="262" t="e">
        <f>AL97+AZ97+BN97+#REF!++#REF!</f>
        <v>#REF!</v>
      </c>
      <c r="CC97" s="262" t="e">
        <f>AM97+BA97+BO97+#REF!++#REF!</f>
        <v>#REF!</v>
      </c>
      <c r="CD97" s="262" t="e">
        <f>AN97+BB97+BP97+#REF!++#REF!</f>
        <v>#REF!</v>
      </c>
      <c r="CE97" s="262" t="e">
        <f>AO97+BC97+BQ97+#REF!++#REF!</f>
        <v>#REF!</v>
      </c>
      <c r="CF97" s="262" t="e">
        <f>AP97+BD97+BR97+#REF!++#REF!</f>
        <v>#REF!</v>
      </c>
      <c r="CG97" s="262" t="e">
        <f>AQ97+BE97+BS97+#REF!++#REF!</f>
        <v>#REF!</v>
      </c>
      <c r="CH97" s="262" t="e">
        <f>AR97+BF97+BT97+#REF!++#REF!</f>
        <v>#REF!</v>
      </c>
      <c r="CI97" s="262" t="e">
        <f>AS97+BG97+BU97+#REF!++#REF!</f>
        <v>#REF!</v>
      </c>
      <c r="CJ97" s="262" t="e">
        <f>AT97+BH97+BV97+#REF!++#REF!</f>
        <v>#REF!</v>
      </c>
      <c r="CK97" s="262" t="e">
        <f>AU97+BI97+BW97+#REF!++#REF!</f>
        <v>#REF!</v>
      </c>
      <c r="CL97" s="262"/>
      <c r="CM97" s="237"/>
      <c r="CN97" s="237"/>
      <c r="CO97" s="237"/>
      <c r="CP97" s="237"/>
      <c r="CQ97" s="237"/>
      <c r="CR97" s="237"/>
      <c r="CS97" s="237"/>
      <c r="CT97" s="237"/>
      <c r="CU97" s="237"/>
      <c r="CV97" s="237"/>
      <c r="CW97" s="237"/>
      <c r="CX97" s="237"/>
      <c r="CY97" s="237"/>
    </row>
    <row r="98">
      <c r="A98" s="56" t="s">
        <v>218</v>
      </c>
      <c r="B98" s="84" t="s">
        <v>219</v>
      </c>
      <c r="C98" s="57" t="s">
        <v>108</v>
      </c>
      <c r="D98" s="60">
        <f>D99</f>
        <v>0.96583333333333343</v>
      </c>
      <c r="E98" s="60">
        <f>SUM(E99:E103)</f>
        <v>23.350428999999998</v>
      </c>
      <c r="F98" s="60" t="str">
        <f t="shared" ref="F98:BP98" si="30">F99</f>
        <v>н/д</v>
      </c>
      <c r="G98" s="60">
        <f t="shared" si="30"/>
        <v>0.96583333333333343</v>
      </c>
      <c r="H98" s="60" t="str">
        <f t="shared" si="30"/>
        <v>н/д</v>
      </c>
      <c r="I98" s="60" t="str">
        <f t="shared" si="30"/>
        <v>н/д</v>
      </c>
      <c r="J98" s="60" t="str">
        <f t="shared" si="30"/>
        <v>н/д</v>
      </c>
      <c r="K98" s="60" t="str">
        <f t="shared" si="30"/>
        <v>н/д</v>
      </c>
      <c r="L98" s="60">
        <f t="shared" si="30"/>
        <v>1</v>
      </c>
      <c r="M98" s="60" t="str">
        <f t="shared" si="30"/>
        <v>н/д</v>
      </c>
      <c r="N98" s="60">
        <f t="shared" si="30"/>
        <v>0.96583333333333343</v>
      </c>
      <c r="O98" s="60" t="str">
        <f t="shared" si="30"/>
        <v>н/д</v>
      </c>
      <c r="P98" s="60" t="str">
        <f t="shared" si="30"/>
        <v>н/д</v>
      </c>
      <c r="Q98" s="60" t="str">
        <f t="shared" si="30"/>
        <v>н/д</v>
      </c>
      <c r="R98" s="60" t="str">
        <f t="shared" si="30"/>
        <v>н/д</v>
      </c>
      <c r="S98" s="60">
        <f t="shared" si="30"/>
        <v>1</v>
      </c>
      <c r="T98" s="60" t="str">
        <f t="shared" si="30"/>
        <v>н/д</v>
      </c>
      <c r="U98" s="60" t="str">
        <f t="shared" si="30"/>
        <v>н/д</v>
      </c>
      <c r="V98" s="60" t="str">
        <f t="shared" si="30"/>
        <v>н/д</v>
      </c>
      <c r="W98" s="60" t="str">
        <f t="shared" si="30"/>
        <v>н/д</v>
      </c>
      <c r="X98" s="60" t="str">
        <f t="shared" si="30"/>
        <v>н/д</v>
      </c>
      <c r="Y98" s="60" t="str">
        <f t="shared" si="30"/>
        <v>н/н</v>
      </c>
      <c r="Z98" s="60" t="str">
        <f t="shared" si="30"/>
        <v>н/д</v>
      </c>
      <c r="AA98" s="60" t="str">
        <f t="shared" si="30"/>
        <v>н/д</v>
      </c>
      <c r="AB98" s="60" t="str">
        <f t="shared" si="30"/>
        <v>н/д</v>
      </c>
      <c r="AC98" s="60" t="str">
        <f t="shared" si="30"/>
        <v>н/д</v>
      </c>
      <c r="AD98" s="60" t="str">
        <f t="shared" si="30"/>
        <v>н/д</v>
      </c>
      <c r="AE98" s="60" t="str">
        <f t="shared" si="30"/>
        <v>н/д</v>
      </c>
      <c r="AF98" s="60" t="str">
        <f t="shared" si="30"/>
        <v>н/д</v>
      </c>
      <c r="AG98" s="60" t="str">
        <f t="shared" si="30"/>
        <v>н/д</v>
      </c>
      <c r="AH98" s="60" t="str">
        <f t="shared" si="30"/>
        <v>н/д</v>
      </c>
      <c r="AI98" s="60" t="str">
        <f t="shared" si="30"/>
        <v>н/д</v>
      </c>
      <c r="AJ98" s="60" t="str">
        <f t="shared" si="30"/>
        <v>н/д</v>
      </c>
      <c r="AK98" s="60" t="str">
        <f t="shared" si="30"/>
        <v>н/д</v>
      </c>
      <c r="AL98" s="60" t="str">
        <f t="shared" si="30"/>
        <v>н/д</v>
      </c>
      <c r="AM98" s="60" t="str">
        <f t="shared" si="30"/>
        <v>н/д</v>
      </c>
      <c r="AN98" s="60" t="str">
        <f t="shared" si="30"/>
        <v>н/д</v>
      </c>
      <c r="AO98" s="60" t="str">
        <f t="shared" si="30"/>
        <v>н/д</v>
      </c>
      <c r="AP98" s="60" t="str">
        <f t="shared" si="30"/>
        <v>н/д</v>
      </c>
      <c r="AQ98" s="60" t="str">
        <f t="shared" si="30"/>
        <v>н/д</v>
      </c>
      <c r="AR98" s="60" t="str">
        <f t="shared" si="30"/>
        <v>н/д</v>
      </c>
      <c r="AS98" s="60" t="str">
        <f t="shared" si="30"/>
        <v>н/д</v>
      </c>
      <c r="AT98" s="60" t="str">
        <f t="shared" si="30"/>
        <v>н/д</v>
      </c>
      <c r="AU98" s="60" t="str">
        <f t="shared" si="30"/>
        <v>н/д</v>
      </c>
      <c r="AV98" s="60" t="str">
        <f t="shared" si="30"/>
        <v>н/д</v>
      </c>
      <c r="AW98" s="60" t="str">
        <f t="shared" si="30"/>
        <v>н/д</v>
      </c>
      <c r="AX98" s="60" t="str">
        <f t="shared" si="30"/>
        <v>н/д</v>
      </c>
      <c r="AY98" s="60" t="str">
        <f t="shared" si="30"/>
        <v>н/д</v>
      </c>
      <c r="AZ98" s="60" t="str">
        <f t="shared" si="30"/>
        <v>н/д</v>
      </c>
      <c r="BA98" s="60" t="str">
        <f t="shared" si="30"/>
        <v>н/д</v>
      </c>
      <c r="BB98" s="60" t="str">
        <f t="shared" si="30"/>
        <v>н/д</v>
      </c>
      <c r="BC98" s="60" t="str">
        <f t="shared" si="30"/>
        <v>н/д</v>
      </c>
      <c r="BD98" s="60" t="str">
        <f t="shared" si="30"/>
        <v>н/д</v>
      </c>
      <c r="BE98" s="60" t="str">
        <f t="shared" si="30"/>
        <v>н/д</v>
      </c>
      <c r="BF98" s="60" t="str">
        <f t="shared" si="30"/>
        <v>н/д</v>
      </c>
      <c r="BG98" s="60" t="str">
        <f t="shared" si="30"/>
        <v>н/д</v>
      </c>
      <c r="BH98" s="60" t="str">
        <f t="shared" si="30"/>
        <v>н/д</v>
      </c>
      <c r="BI98" s="60" t="str">
        <f t="shared" si="30"/>
        <v>н/д</v>
      </c>
      <c r="BJ98" s="60" t="str">
        <f t="shared" si="30"/>
        <v>н/д</v>
      </c>
      <c r="BK98" s="60" t="str">
        <f t="shared" si="30"/>
        <v>н/д</v>
      </c>
      <c r="BL98" s="60" t="str">
        <f t="shared" si="30"/>
        <v>н/д</v>
      </c>
      <c r="BM98" s="60" t="str">
        <f t="shared" si="30"/>
        <v>н/д</v>
      </c>
      <c r="BN98" s="60" t="str">
        <f t="shared" si="30"/>
        <v>н/д</v>
      </c>
      <c r="BO98" s="60" t="str">
        <f t="shared" si="30"/>
        <v>н/д</v>
      </c>
      <c r="BP98" s="60" t="str">
        <f t="shared" si="30"/>
        <v>н/д</v>
      </c>
      <c r="BQ98" s="60" t="str">
        <f t="shared" ref="BQ98:CL98" si="31">BQ99</f>
        <v>н/д</v>
      </c>
      <c r="BR98" s="60">
        <f>SUM(BR99:BR103)</f>
        <v>22.384595666666666</v>
      </c>
      <c r="BS98" s="60" t="str">
        <f t="shared" si="31"/>
        <v>н/д</v>
      </c>
      <c r="BT98" s="60" t="str">
        <f t="shared" si="31"/>
        <v>н/д</v>
      </c>
      <c r="BU98" s="60" t="str">
        <f t="shared" si="31"/>
        <v>н/д</v>
      </c>
      <c r="BV98" s="60" t="str">
        <f t="shared" si="31"/>
        <v>н/д</v>
      </c>
      <c r="BW98" s="60">
        <f>SUM(BW99:BW103)</f>
        <v>4</v>
      </c>
      <c r="BX98" s="60" t="str">
        <f t="shared" si="31"/>
        <v>н/д</v>
      </c>
      <c r="BY98" s="60">
        <f t="shared" si="31"/>
        <v>0.96583333333333343</v>
      </c>
      <c r="BZ98" s="60" t="str">
        <f t="shared" si="31"/>
        <v>н/д</v>
      </c>
      <c r="CA98" s="60" t="str">
        <f t="shared" si="31"/>
        <v>н/д</v>
      </c>
      <c r="CB98" s="60" t="str">
        <f t="shared" si="31"/>
        <v>н/д</v>
      </c>
      <c r="CC98" s="60" t="str">
        <f t="shared" si="31"/>
        <v>н/д</v>
      </c>
      <c r="CD98" s="60">
        <f t="shared" si="31"/>
        <v>1</v>
      </c>
      <c r="CE98" s="60" t="str">
        <f t="shared" si="31"/>
        <v>н/д</v>
      </c>
      <c r="CF98" s="60">
        <f>SUM(CF99:CF103)</f>
        <v>23.350428999999998</v>
      </c>
      <c r="CG98" s="60" t="str">
        <f t="shared" si="31"/>
        <v>н/д</v>
      </c>
      <c r="CH98" s="60" t="str">
        <f t="shared" si="31"/>
        <v>н/д</v>
      </c>
      <c r="CI98" s="60" t="str">
        <f t="shared" si="31"/>
        <v>н/д</v>
      </c>
      <c r="CJ98" s="60" t="str">
        <f t="shared" si="31"/>
        <v>н/д</v>
      </c>
      <c r="CK98" s="60">
        <f>SUM(CK99:CK103)</f>
        <v>5</v>
      </c>
      <c r="CL98" s="60" t="str">
        <f t="shared" si="31"/>
        <v>н/д</v>
      </c>
      <c r="CM98" s="237"/>
      <c r="CN98" s="237"/>
      <c r="CO98" s="237"/>
      <c r="CP98" s="237"/>
      <c r="CQ98" s="237"/>
      <c r="CR98" s="237"/>
      <c r="CS98" s="237"/>
      <c r="CT98" s="237"/>
      <c r="CU98" s="237"/>
      <c r="CV98" s="237"/>
      <c r="CW98" s="237"/>
      <c r="CX98" s="237"/>
      <c r="CY98" s="237"/>
    </row>
    <row r="99" ht="31.5">
      <c r="A99" s="79" t="s">
        <v>524</v>
      </c>
      <c r="B99" s="266" t="s">
        <v>221</v>
      </c>
      <c r="C99" s="80" t="s">
        <v>222</v>
      </c>
      <c r="D99" s="262">
        <v>0.96583333333333343</v>
      </c>
      <c r="E99" s="262">
        <v>0.96583333333333343</v>
      </c>
      <c r="F99" s="262" t="s">
        <v>109</v>
      </c>
      <c r="G99" s="262">
        <v>0.96583333333333343</v>
      </c>
      <c r="H99" s="262" t="s">
        <v>109</v>
      </c>
      <c r="I99" s="262" t="s">
        <v>109</v>
      </c>
      <c r="J99" s="262" t="s">
        <v>109</v>
      </c>
      <c r="K99" s="262" t="s">
        <v>109</v>
      </c>
      <c r="L99" s="262">
        <v>1</v>
      </c>
      <c r="M99" s="262" t="s">
        <v>109</v>
      </c>
      <c r="N99" s="262">
        <v>0.96583333333333343</v>
      </c>
      <c r="O99" s="262" t="s">
        <v>109</v>
      </c>
      <c r="P99" s="262" t="s">
        <v>109</v>
      </c>
      <c r="Q99" s="262" t="s">
        <v>109</v>
      </c>
      <c r="R99" s="262" t="s">
        <v>109</v>
      </c>
      <c r="S99" s="262">
        <v>1</v>
      </c>
      <c r="T99" s="262" t="s">
        <v>109</v>
      </c>
      <c r="U99" s="262" t="s">
        <v>109</v>
      </c>
      <c r="V99" s="262" t="s">
        <v>109</v>
      </c>
      <c r="W99" s="262" t="s">
        <v>109</v>
      </c>
      <c r="X99" s="262" t="s">
        <v>109</v>
      </c>
      <c r="Y99" s="262" t="s">
        <v>525</v>
      </c>
      <c r="Z99" s="262" t="s">
        <v>109</v>
      </c>
      <c r="AA99" s="262" t="s">
        <v>109</v>
      </c>
      <c r="AB99" s="68" t="s">
        <v>109</v>
      </c>
      <c r="AC99" s="262" t="s">
        <v>109</v>
      </c>
      <c r="AD99" s="262" t="s">
        <v>109</v>
      </c>
      <c r="AE99" s="262" t="s">
        <v>109</v>
      </c>
      <c r="AF99" s="262" t="s">
        <v>109</v>
      </c>
      <c r="AG99" s="68" t="s">
        <v>109</v>
      </c>
      <c r="AH99" s="262" t="s">
        <v>109</v>
      </c>
      <c r="AI99" s="262" t="s">
        <v>109</v>
      </c>
      <c r="AJ99" s="262" t="s">
        <v>109</v>
      </c>
      <c r="AK99" s="262" t="s">
        <v>109</v>
      </c>
      <c r="AL99" s="262" t="s">
        <v>109</v>
      </c>
      <c r="AM99" s="262" t="s">
        <v>109</v>
      </c>
      <c r="AN99" s="262" t="s">
        <v>109</v>
      </c>
      <c r="AO99" s="262" t="s">
        <v>109</v>
      </c>
      <c r="AP99" s="262" t="s">
        <v>109</v>
      </c>
      <c r="AQ99" s="262" t="s">
        <v>109</v>
      </c>
      <c r="AR99" s="262" t="s">
        <v>109</v>
      </c>
      <c r="AS99" s="262" t="s">
        <v>109</v>
      </c>
      <c r="AT99" s="262" t="s">
        <v>109</v>
      </c>
      <c r="AU99" s="262" t="s">
        <v>109</v>
      </c>
      <c r="AV99" s="262" t="s">
        <v>109</v>
      </c>
      <c r="AW99" s="262" t="s">
        <v>109</v>
      </c>
      <c r="AX99" s="262" t="s">
        <v>109</v>
      </c>
      <c r="AY99" s="262" t="s">
        <v>109</v>
      </c>
      <c r="AZ99" s="262" t="s">
        <v>109</v>
      </c>
      <c r="BA99" s="262" t="s">
        <v>109</v>
      </c>
      <c r="BB99" s="262" t="s">
        <v>109</v>
      </c>
      <c r="BC99" s="262" t="s">
        <v>109</v>
      </c>
      <c r="BD99" s="262" t="s">
        <v>109</v>
      </c>
      <c r="BE99" s="262" t="s">
        <v>109</v>
      </c>
      <c r="BF99" s="262" t="s">
        <v>109</v>
      </c>
      <c r="BG99" s="262" t="s">
        <v>109</v>
      </c>
      <c r="BH99" s="262" t="s">
        <v>109</v>
      </c>
      <c r="BI99" s="262" t="s">
        <v>109</v>
      </c>
      <c r="BJ99" s="262" t="s">
        <v>109</v>
      </c>
      <c r="BK99" s="262" t="s">
        <v>109</v>
      </c>
      <c r="BL99" s="262" t="s">
        <v>109</v>
      </c>
      <c r="BM99" s="262" t="s">
        <v>109</v>
      </c>
      <c r="BN99" s="262" t="s">
        <v>109</v>
      </c>
      <c r="BO99" s="262" t="s">
        <v>109</v>
      </c>
      <c r="BP99" s="262" t="s">
        <v>109</v>
      </c>
      <c r="BQ99" s="262" t="s">
        <v>109</v>
      </c>
      <c r="BR99" s="262" t="s">
        <v>109</v>
      </c>
      <c r="BS99" s="262" t="s">
        <v>109</v>
      </c>
      <c r="BT99" s="262" t="s">
        <v>109</v>
      </c>
      <c r="BU99" s="262" t="s">
        <v>109</v>
      </c>
      <c r="BV99" s="262" t="s">
        <v>109</v>
      </c>
      <c r="BW99" s="262" t="s">
        <v>109</v>
      </c>
      <c r="BX99" s="262" t="s">
        <v>109</v>
      </c>
      <c r="BY99" s="262">
        <v>0.96583333333333343</v>
      </c>
      <c r="BZ99" s="262" t="s">
        <v>109</v>
      </c>
      <c r="CA99" s="262" t="s">
        <v>109</v>
      </c>
      <c r="CB99" s="262" t="s">
        <v>109</v>
      </c>
      <c r="CC99" s="262" t="s">
        <v>109</v>
      </c>
      <c r="CD99" s="262">
        <v>1</v>
      </c>
      <c r="CE99" s="262" t="s">
        <v>109</v>
      </c>
      <c r="CF99" s="262">
        <v>0.96583333333333343</v>
      </c>
      <c r="CG99" s="262" t="s">
        <v>109</v>
      </c>
      <c r="CH99" s="262" t="s">
        <v>109</v>
      </c>
      <c r="CI99" s="262" t="s">
        <v>109</v>
      </c>
      <c r="CJ99" s="262" t="s">
        <v>109</v>
      </c>
      <c r="CK99" s="262">
        <v>1</v>
      </c>
      <c r="CL99" s="262" t="s">
        <v>109</v>
      </c>
      <c r="CM99" s="237"/>
      <c r="CN99" s="237"/>
      <c r="CO99" s="237"/>
      <c r="CP99" s="237"/>
      <c r="CQ99" s="237"/>
      <c r="CR99" s="237"/>
      <c r="CS99" s="237"/>
      <c r="CT99" s="237"/>
      <c r="CU99" s="237"/>
      <c r="CV99" s="237"/>
      <c r="CW99" s="237"/>
      <c r="CX99" s="237"/>
      <c r="CY99" s="237"/>
    </row>
    <row r="100" ht="31.5">
      <c r="A100" s="79" t="s">
        <v>524</v>
      </c>
      <c r="B100" s="266" t="s">
        <v>223</v>
      </c>
      <c r="C100" s="80" t="s">
        <v>224</v>
      </c>
      <c r="D100" s="262" t="s">
        <v>109</v>
      </c>
      <c r="E100" s="262">
        <v>20</v>
      </c>
      <c r="F100" s="262" t="s">
        <v>109</v>
      </c>
      <c r="G100" s="262" t="s">
        <v>109</v>
      </c>
      <c r="H100" s="262" t="s">
        <v>109</v>
      </c>
      <c r="I100" s="262" t="s">
        <v>109</v>
      </c>
      <c r="J100" s="262" t="s">
        <v>109</v>
      </c>
      <c r="K100" s="262" t="s">
        <v>109</v>
      </c>
      <c r="L100" s="262" t="s">
        <v>109</v>
      </c>
      <c r="M100" s="262" t="s">
        <v>109</v>
      </c>
      <c r="N100" s="262" t="s">
        <v>109</v>
      </c>
      <c r="O100" s="262" t="s">
        <v>109</v>
      </c>
      <c r="P100" s="262" t="s">
        <v>109</v>
      </c>
      <c r="Q100" s="262" t="s">
        <v>109</v>
      </c>
      <c r="R100" s="262" t="s">
        <v>109</v>
      </c>
      <c r="S100" s="262" t="s">
        <v>109</v>
      </c>
      <c r="T100" s="262" t="s">
        <v>109</v>
      </c>
      <c r="U100" s="262" t="s">
        <v>109</v>
      </c>
      <c r="V100" s="262" t="s">
        <v>109</v>
      </c>
      <c r="W100" s="262" t="s">
        <v>109</v>
      </c>
      <c r="X100" s="262" t="s">
        <v>109</v>
      </c>
      <c r="Y100" s="262" t="s">
        <v>525</v>
      </c>
      <c r="Z100" s="262" t="s">
        <v>109</v>
      </c>
      <c r="AA100" s="262" t="s">
        <v>109</v>
      </c>
      <c r="AB100" s="68" t="s">
        <v>109</v>
      </c>
      <c r="AC100" s="262" t="s">
        <v>109</v>
      </c>
      <c r="AD100" s="262" t="s">
        <v>109</v>
      </c>
      <c r="AE100" s="262" t="s">
        <v>109</v>
      </c>
      <c r="AF100" s="262" t="s">
        <v>109</v>
      </c>
      <c r="AG100" s="68" t="s">
        <v>109</v>
      </c>
      <c r="AH100" s="262" t="s">
        <v>109</v>
      </c>
      <c r="AI100" s="262" t="s">
        <v>109</v>
      </c>
      <c r="AJ100" s="262" t="s">
        <v>109</v>
      </c>
      <c r="AK100" s="262" t="s">
        <v>109</v>
      </c>
      <c r="AL100" s="262" t="s">
        <v>109</v>
      </c>
      <c r="AM100" s="262" t="s">
        <v>109</v>
      </c>
      <c r="AN100" s="262" t="s">
        <v>109</v>
      </c>
      <c r="AO100" s="262" t="s">
        <v>109</v>
      </c>
      <c r="AP100" s="262" t="s">
        <v>109</v>
      </c>
      <c r="AQ100" s="262" t="s">
        <v>109</v>
      </c>
      <c r="AR100" s="262" t="s">
        <v>109</v>
      </c>
      <c r="AS100" s="262" t="s">
        <v>109</v>
      </c>
      <c r="AT100" s="262" t="s">
        <v>109</v>
      </c>
      <c r="AU100" s="262" t="s">
        <v>109</v>
      </c>
      <c r="AV100" s="262" t="s">
        <v>109</v>
      </c>
      <c r="AW100" s="262" t="s">
        <v>109</v>
      </c>
      <c r="AX100" s="262" t="s">
        <v>109</v>
      </c>
      <c r="AY100" s="262" t="s">
        <v>109</v>
      </c>
      <c r="AZ100" s="262" t="s">
        <v>109</v>
      </c>
      <c r="BA100" s="262" t="s">
        <v>109</v>
      </c>
      <c r="BB100" s="262" t="s">
        <v>109</v>
      </c>
      <c r="BC100" s="262" t="s">
        <v>109</v>
      </c>
      <c r="BD100" s="262" t="s">
        <v>109</v>
      </c>
      <c r="BE100" s="262" t="s">
        <v>109</v>
      </c>
      <c r="BF100" s="262" t="s">
        <v>109</v>
      </c>
      <c r="BG100" s="262" t="s">
        <v>109</v>
      </c>
      <c r="BH100" s="262" t="s">
        <v>109</v>
      </c>
      <c r="BI100" s="262" t="s">
        <v>109</v>
      </c>
      <c r="BJ100" s="262" t="s">
        <v>109</v>
      </c>
      <c r="BK100" s="262" t="s">
        <v>109</v>
      </c>
      <c r="BL100" s="262" t="s">
        <v>109</v>
      </c>
      <c r="BM100" s="262" t="s">
        <v>109</v>
      </c>
      <c r="BN100" s="262" t="s">
        <v>109</v>
      </c>
      <c r="BO100" s="262" t="s">
        <v>109</v>
      </c>
      <c r="BP100" s="262" t="s">
        <v>109</v>
      </c>
      <c r="BQ100" s="262" t="s">
        <v>109</v>
      </c>
      <c r="BR100" s="262">
        <v>20</v>
      </c>
      <c r="BS100" s="262" t="s">
        <v>109</v>
      </c>
      <c r="BT100" s="262" t="s">
        <v>109</v>
      </c>
      <c r="BU100" s="262" t="s">
        <v>109</v>
      </c>
      <c r="BV100" s="262" t="s">
        <v>109</v>
      </c>
      <c r="BW100" s="262">
        <v>1</v>
      </c>
      <c r="BX100" s="262" t="s">
        <v>109</v>
      </c>
      <c r="BY100" s="262" t="s">
        <v>109</v>
      </c>
      <c r="BZ100" s="262" t="s">
        <v>109</v>
      </c>
      <c r="CA100" s="262" t="s">
        <v>109</v>
      </c>
      <c r="CB100" s="262" t="s">
        <v>109</v>
      </c>
      <c r="CC100" s="262" t="s">
        <v>109</v>
      </c>
      <c r="CD100" s="262" t="s">
        <v>109</v>
      </c>
      <c r="CE100" s="262" t="s">
        <v>109</v>
      </c>
      <c r="CF100" s="262">
        <v>20</v>
      </c>
      <c r="CG100" s="262" t="s">
        <v>109</v>
      </c>
      <c r="CH100" s="262" t="s">
        <v>109</v>
      </c>
      <c r="CI100" s="262" t="s">
        <v>109</v>
      </c>
      <c r="CJ100" s="262" t="s">
        <v>109</v>
      </c>
      <c r="CK100" s="262">
        <v>1</v>
      </c>
      <c r="CL100" s="262" t="s">
        <v>109</v>
      </c>
      <c r="CM100" s="237"/>
      <c r="CN100" s="237"/>
      <c r="CO100" s="237"/>
      <c r="CP100" s="237"/>
      <c r="CQ100" s="237"/>
      <c r="CR100" s="237"/>
      <c r="CS100" s="237"/>
      <c r="CT100" s="237"/>
      <c r="CU100" s="237"/>
      <c r="CV100" s="237"/>
      <c r="CW100" s="237"/>
      <c r="CX100" s="237"/>
      <c r="CY100" s="237"/>
    </row>
    <row r="101" ht="31.5">
      <c r="A101" s="79" t="s">
        <v>524</v>
      </c>
      <c r="B101" s="266" t="s">
        <v>225</v>
      </c>
      <c r="C101" s="80" t="s">
        <v>226</v>
      </c>
      <c r="D101" s="262" t="s">
        <v>109</v>
      </c>
      <c r="E101" s="262">
        <v>1.3400000000000001</v>
      </c>
      <c r="F101" s="262" t="s">
        <v>109</v>
      </c>
      <c r="G101" s="262" t="s">
        <v>109</v>
      </c>
      <c r="H101" s="262" t="s">
        <v>109</v>
      </c>
      <c r="I101" s="262" t="s">
        <v>109</v>
      </c>
      <c r="J101" s="262" t="s">
        <v>109</v>
      </c>
      <c r="K101" s="262" t="s">
        <v>109</v>
      </c>
      <c r="L101" s="262" t="s">
        <v>109</v>
      </c>
      <c r="M101" s="262" t="s">
        <v>109</v>
      </c>
      <c r="N101" s="262" t="s">
        <v>109</v>
      </c>
      <c r="O101" s="262" t="s">
        <v>109</v>
      </c>
      <c r="P101" s="262" t="s">
        <v>109</v>
      </c>
      <c r="Q101" s="262" t="s">
        <v>109</v>
      </c>
      <c r="R101" s="262" t="s">
        <v>109</v>
      </c>
      <c r="S101" s="262" t="s">
        <v>109</v>
      </c>
      <c r="T101" s="262" t="s">
        <v>109</v>
      </c>
      <c r="U101" s="262" t="s">
        <v>109</v>
      </c>
      <c r="V101" s="262" t="s">
        <v>109</v>
      </c>
      <c r="W101" s="262" t="s">
        <v>109</v>
      </c>
      <c r="X101" s="262" t="s">
        <v>109</v>
      </c>
      <c r="Y101" s="262" t="s">
        <v>525</v>
      </c>
      <c r="Z101" s="262" t="s">
        <v>109</v>
      </c>
      <c r="AA101" s="262" t="s">
        <v>109</v>
      </c>
      <c r="AB101" s="68" t="s">
        <v>109</v>
      </c>
      <c r="AC101" s="262" t="s">
        <v>109</v>
      </c>
      <c r="AD101" s="262" t="s">
        <v>109</v>
      </c>
      <c r="AE101" s="262" t="s">
        <v>109</v>
      </c>
      <c r="AF101" s="262" t="s">
        <v>109</v>
      </c>
      <c r="AG101" s="68" t="s">
        <v>109</v>
      </c>
      <c r="AH101" s="262" t="s">
        <v>109</v>
      </c>
      <c r="AI101" s="262" t="s">
        <v>109</v>
      </c>
      <c r="AJ101" s="262" t="s">
        <v>109</v>
      </c>
      <c r="AK101" s="262" t="s">
        <v>109</v>
      </c>
      <c r="AL101" s="262" t="s">
        <v>109</v>
      </c>
      <c r="AM101" s="262" t="s">
        <v>109</v>
      </c>
      <c r="AN101" s="262" t="s">
        <v>109</v>
      </c>
      <c r="AO101" s="262" t="s">
        <v>109</v>
      </c>
      <c r="AP101" s="262" t="s">
        <v>109</v>
      </c>
      <c r="AQ101" s="262" t="s">
        <v>109</v>
      </c>
      <c r="AR101" s="262" t="s">
        <v>109</v>
      </c>
      <c r="AS101" s="262" t="s">
        <v>109</v>
      </c>
      <c r="AT101" s="262" t="s">
        <v>109</v>
      </c>
      <c r="AU101" s="262" t="s">
        <v>109</v>
      </c>
      <c r="AV101" s="262" t="s">
        <v>109</v>
      </c>
      <c r="AW101" s="262" t="s">
        <v>109</v>
      </c>
      <c r="AX101" s="262" t="s">
        <v>109</v>
      </c>
      <c r="AY101" s="262" t="s">
        <v>109</v>
      </c>
      <c r="AZ101" s="262" t="s">
        <v>109</v>
      </c>
      <c r="BA101" s="262" t="s">
        <v>109</v>
      </c>
      <c r="BB101" s="262" t="s">
        <v>109</v>
      </c>
      <c r="BC101" s="262" t="s">
        <v>109</v>
      </c>
      <c r="BD101" s="262" t="s">
        <v>109</v>
      </c>
      <c r="BE101" s="262" t="s">
        <v>109</v>
      </c>
      <c r="BF101" s="262" t="s">
        <v>109</v>
      </c>
      <c r="BG101" s="262" t="s">
        <v>109</v>
      </c>
      <c r="BH101" s="262" t="s">
        <v>109</v>
      </c>
      <c r="BI101" s="262" t="s">
        <v>109</v>
      </c>
      <c r="BJ101" s="262" t="s">
        <v>109</v>
      </c>
      <c r="BK101" s="262" t="s">
        <v>109</v>
      </c>
      <c r="BL101" s="262" t="s">
        <v>109</v>
      </c>
      <c r="BM101" s="262" t="s">
        <v>109</v>
      </c>
      <c r="BN101" s="262" t="s">
        <v>109</v>
      </c>
      <c r="BO101" s="262" t="s">
        <v>109</v>
      </c>
      <c r="BP101" s="262" t="s">
        <v>109</v>
      </c>
      <c r="BQ101" s="262" t="s">
        <v>109</v>
      </c>
      <c r="BR101" s="262">
        <v>1.3400000000000001</v>
      </c>
      <c r="BS101" s="262" t="s">
        <v>109</v>
      </c>
      <c r="BT101" s="262" t="s">
        <v>109</v>
      </c>
      <c r="BU101" s="262" t="s">
        <v>109</v>
      </c>
      <c r="BV101" s="262" t="s">
        <v>109</v>
      </c>
      <c r="BW101" s="262">
        <v>1</v>
      </c>
      <c r="BX101" s="262" t="s">
        <v>109</v>
      </c>
      <c r="BY101" s="262" t="s">
        <v>109</v>
      </c>
      <c r="BZ101" s="262" t="s">
        <v>109</v>
      </c>
      <c r="CA101" s="262" t="s">
        <v>109</v>
      </c>
      <c r="CB101" s="262" t="s">
        <v>109</v>
      </c>
      <c r="CC101" s="262" t="s">
        <v>109</v>
      </c>
      <c r="CD101" s="262" t="s">
        <v>109</v>
      </c>
      <c r="CE101" s="262" t="s">
        <v>109</v>
      </c>
      <c r="CF101" s="262">
        <v>1.3400000000000001</v>
      </c>
      <c r="CG101" s="262" t="s">
        <v>109</v>
      </c>
      <c r="CH101" s="262" t="s">
        <v>109</v>
      </c>
      <c r="CI101" s="262" t="s">
        <v>109</v>
      </c>
      <c r="CJ101" s="262" t="s">
        <v>109</v>
      </c>
      <c r="CK101" s="262">
        <v>1</v>
      </c>
      <c r="CL101" s="262" t="s">
        <v>109</v>
      </c>
      <c r="CM101" s="237"/>
      <c r="CN101" s="237"/>
      <c r="CO101" s="237"/>
      <c r="CP101" s="237"/>
      <c r="CQ101" s="237"/>
      <c r="CR101" s="237"/>
      <c r="CS101" s="237"/>
      <c r="CT101" s="237"/>
      <c r="CU101" s="237"/>
      <c r="CV101" s="237"/>
      <c r="CW101" s="237"/>
      <c r="CX101" s="237"/>
      <c r="CY101" s="237"/>
    </row>
    <row r="102" ht="63">
      <c r="A102" s="79" t="s">
        <v>524</v>
      </c>
      <c r="B102" s="267" t="s">
        <v>227</v>
      </c>
      <c r="C102" s="80" t="s">
        <v>228</v>
      </c>
      <c r="D102" s="262" t="s">
        <v>109</v>
      </c>
      <c r="E102" s="262">
        <v>0.65292899999999998</v>
      </c>
      <c r="F102" s="262" t="s">
        <v>109</v>
      </c>
      <c r="G102" s="262" t="s">
        <v>109</v>
      </c>
      <c r="H102" s="262" t="s">
        <v>109</v>
      </c>
      <c r="I102" s="262" t="s">
        <v>109</v>
      </c>
      <c r="J102" s="262" t="s">
        <v>109</v>
      </c>
      <c r="K102" s="262" t="s">
        <v>109</v>
      </c>
      <c r="L102" s="262" t="s">
        <v>109</v>
      </c>
      <c r="M102" s="262" t="s">
        <v>109</v>
      </c>
      <c r="N102" s="262" t="s">
        <v>109</v>
      </c>
      <c r="O102" s="262" t="s">
        <v>109</v>
      </c>
      <c r="P102" s="262" t="s">
        <v>109</v>
      </c>
      <c r="Q102" s="262" t="s">
        <v>109</v>
      </c>
      <c r="R102" s="262" t="s">
        <v>109</v>
      </c>
      <c r="S102" s="262" t="s">
        <v>109</v>
      </c>
      <c r="T102" s="262" t="s">
        <v>109</v>
      </c>
      <c r="U102" s="262" t="s">
        <v>109</v>
      </c>
      <c r="V102" s="262" t="s">
        <v>109</v>
      </c>
      <c r="W102" s="262" t="s">
        <v>109</v>
      </c>
      <c r="X102" s="262" t="s">
        <v>109</v>
      </c>
      <c r="Y102" s="262" t="s">
        <v>525</v>
      </c>
      <c r="Z102" s="262" t="s">
        <v>109</v>
      </c>
      <c r="AA102" s="262" t="s">
        <v>109</v>
      </c>
      <c r="AB102" s="68" t="s">
        <v>109</v>
      </c>
      <c r="AC102" s="262" t="s">
        <v>109</v>
      </c>
      <c r="AD102" s="262" t="s">
        <v>109</v>
      </c>
      <c r="AE102" s="262" t="s">
        <v>109</v>
      </c>
      <c r="AF102" s="262" t="s">
        <v>109</v>
      </c>
      <c r="AG102" s="68" t="s">
        <v>109</v>
      </c>
      <c r="AH102" s="262" t="s">
        <v>109</v>
      </c>
      <c r="AI102" s="262" t="s">
        <v>109</v>
      </c>
      <c r="AJ102" s="262" t="s">
        <v>109</v>
      </c>
      <c r="AK102" s="262" t="s">
        <v>109</v>
      </c>
      <c r="AL102" s="262" t="s">
        <v>109</v>
      </c>
      <c r="AM102" s="262" t="s">
        <v>109</v>
      </c>
      <c r="AN102" s="262" t="s">
        <v>109</v>
      </c>
      <c r="AO102" s="262" t="s">
        <v>109</v>
      </c>
      <c r="AP102" s="262" t="s">
        <v>109</v>
      </c>
      <c r="AQ102" s="262" t="s">
        <v>109</v>
      </c>
      <c r="AR102" s="262" t="s">
        <v>109</v>
      </c>
      <c r="AS102" s="262" t="s">
        <v>109</v>
      </c>
      <c r="AT102" s="262" t="s">
        <v>109</v>
      </c>
      <c r="AU102" s="262" t="s">
        <v>109</v>
      </c>
      <c r="AV102" s="262" t="s">
        <v>109</v>
      </c>
      <c r="AW102" s="262" t="s">
        <v>109</v>
      </c>
      <c r="AX102" s="262" t="s">
        <v>109</v>
      </c>
      <c r="AY102" s="262" t="s">
        <v>109</v>
      </c>
      <c r="AZ102" s="262" t="s">
        <v>109</v>
      </c>
      <c r="BA102" s="262" t="s">
        <v>109</v>
      </c>
      <c r="BB102" s="262" t="s">
        <v>109</v>
      </c>
      <c r="BC102" s="262" t="s">
        <v>109</v>
      </c>
      <c r="BD102" s="262" t="s">
        <v>109</v>
      </c>
      <c r="BE102" s="262" t="s">
        <v>109</v>
      </c>
      <c r="BF102" s="262" t="s">
        <v>109</v>
      </c>
      <c r="BG102" s="262" t="s">
        <v>109</v>
      </c>
      <c r="BH102" s="262" t="s">
        <v>109</v>
      </c>
      <c r="BI102" s="262" t="s">
        <v>109</v>
      </c>
      <c r="BJ102" s="262" t="s">
        <v>109</v>
      </c>
      <c r="BK102" s="262" t="s">
        <v>109</v>
      </c>
      <c r="BL102" s="262" t="s">
        <v>109</v>
      </c>
      <c r="BM102" s="262" t="s">
        <v>109</v>
      </c>
      <c r="BN102" s="262" t="s">
        <v>109</v>
      </c>
      <c r="BO102" s="262" t="s">
        <v>109</v>
      </c>
      <c r="BP102" s="262" t="s">
        <v>109</v>
      </c>
      <c r="BQ102" s="262" t="s">
        <v>109</v>
      </c>
      <c r="BR102" s="262">
        <v>0.65292899999999998</v>
      </c>
      <c r="BS102" s="262" t="s">
        <v>109</v>
      </c>
      <c r="BT102" s="262" t="s">
        <v>109</v>
      </c>
      <c r="BU102" s="262" t="s">
        <v>109</v>
      </c>
      <c r="BV102" s="262" t="s">
        <v>109</v>
      </c>
      <c r="BW102" s="262">
        <v>1</v>
      </c>
      <c r="BX102" s="262" t="s">
        <v>109</v>
      </c>
      <c r="BY102" s="262" t="s">
        <v>109</v>
      </c>
      <c r="BZ102" s="262" t="s">
        <v>109</v>
      </c>
      <c r="CA102" s="262" t="s">
        <v>109</v>
      </c>
      <c r="CB102" s="262" t="s">
        <v>109</v>
      </c>
      <c r="CC102" s="262" t="s">
        <v>109</v>
      </c>
      <c r="CD102" s="262" t="s">
        <v>109</v>
      </c>
      <c r="CE102" s="262" t="s">
        <v>109</v>
      </c>
      <c r="CF102" s="262">
        <v>0.65292899999999998</v>
      </c>
      <c r="CG102" s="262" t="s">
        <v>109</v>
      </c>
      <c r="CH102" s="262" t="s">
        <v>109</v>
      </c>
      <c r="CI102" s="262" t="s">
        <v>109</v>
      </c>
      <c r="CJ102" s="262" t="s">
        <v>109</v>
      </c>
      <c r="CK102" s="262">
        <v>1</v>
      </c>
      <c r="CL102" s="262" t="s">
        <v>109</v>
      </c>
      <c r="CM102" s="237"/>
      <c r="CN102" s="237"/>
      <c r="CO102" s="237"/>
      <c r="CP102" s="237"/>
      <c r="CQ102" s="237"/>
      <c r="CR102" s="237"/>
      <c r="CS102" s="237"/>
      <c r="CT102" s="237"/>
      <c r="CU102" s="237"/>
      <c r="CV102" s="237"/>
      <c r="CW102" s="237"/>
      <c r="CX102" s="237"/>
      <c r="CY102" s="237"/>
    </row>
    <row r="103" ht="47.25">
      <c r="A103" s="79" t="s">
        <v>524</v>
      </c>
      <c r="B103" s="80" t="s">
        <v>229</v>
      </c>
      <c r="C103" s="80" t="s">
        <v>230</v>
      </c>
      <c r="D103" s="262" t="s">
        <v>109</v>
      </c>
      <c r="E103" s="262">
        <v>0.39166666666666666</v>
      </c>
      <c r="F103" s="262" t="s">
        <v>109</v>
      </c>
      <c r="G103" s="262" t="s">
        <v>109</v>
      </c>
      <c r="H103" s="262" t="s">
        <v>109</v>
      </c>
      <c r="I103" s="262" t="s">
        <v>109</v>
      </c>
      <c r="J103" s="262" t="s">
        <v>109</v>
      </c>
      <c r="K103" s="262" t="s">
        <v>109</v>
      </c>
      <c r="L103" s="262" t="s">
        <v>109</v>
      </c>
      <c r="M103" s="262" t="s">
        <v>109</v>
      </c>
      <c r="N103" s="262" t="s">
        <v>109</v>
      </c>
      <c r="O103" s="262" t="s">
        <v>109</v>
      </c>
      <c r="P103" s="262" t="s">
        <v>109</v>
      </c>
      <c r="Q103" s="262" t="s">
        <v>109</v>
      </c>
      <c r="R103" s="262" t="s">
        <v>109</v>
      </c>
      <c r="S103" s="262" t="s">
        <v>109</v>
      </c>
      <c r="T103" s="262" t="s">
        <v>109</v>
      </c>
      <c r="U103" s="262" t="s">
        <v>109</v>
      </c>
      <c r="V103" s="262" t="s">
        <v>109</v>
      </c>
      <c r="W103" s="262" t="s">
        <v>109</v>
      </c>
      <c r="X103" s="262" t="s">
        <v>109</v>
      </c>
      <c r="Y103" s="262" t="s">
        <v>525</v>
      </c>
      <c r="Z103" s="262" t="s">
        <v>109</v>
      </c>
      <c r="AA103" s="262" t="s">
        <v>109</v>
      </c>
      <c r="AB103" s="68" t="s">
        <v>109</v>
      </c>
      <c r="AC103" s="262" t="s">
        <v>109</v>
      </c>
      <c r="AD103" s="262" t="s">
        <v>109</v>
      </c>
      <c r="AE103" s="262" t="s">
        <v>109</v>
      </c>
      <c r="AF103" s="262" t="s">
        <v>109</v>
      </c>
      <c r="AG103" s="68" t="s">
        <v>109</v>
      </c>
      <c r="AH103" s="262" t="s">
        <v>109</v>
      </c>
      <c r="AI103" s="262" t="s">
        <v>109</v>
      </c>
      <c r="AJ103" s="262" t="s">
        <v>109</v>
      </c>
      <c r="AK103" s="262" t="s">
        <v>109</v>
      </c>
      <c r="AL103" s="262" t="s">
        <v>109</v>
      </c>
      <c r="AM103" s="262" t="s">
        <v>109</v>
      </c>
      <c r="AN103" s="262" t="s">
        <v>109</v>
      </c>
      <c r="AO103" s="262" t="s">
        <v>109</v>
      </c>
      <c r="AP103" s="262" t="s">
        <v>109</v>
      </c>
      <c r="AQ103" s="262" t="s">
        <v>109</v>
      </c>
      <c r="AR103" s="262" t="s">
        <v>109</v>
      </c>
      <c r="AS103" s="262" t="s">
        <v>109</v>
      </c>
      <c r="AT103" s="262" t="s">
        <v>109</v>
      </c>
      <c r="AU103" s="262" t="s">
        <v>109</v>
      </c>
      <c r="AV103" s="262" t="s">
        <v>109</v>
      </c>
      <c r="AW103" s="262" t="s">
        <v>109</v>
      </c>
      <c r="AX103" s="262" t="s">
        <v>109</v>
      </c>
      <c r="AY103" s="262" t="s">
        <v>109</v>
      </c>
      <c r="AZ103" s="262" t="s">
        <v>109</v>
      </c>
      <c r="BA103" s="262" t="s">
        <v>109</v>
      </c>
      <c r="BB103" s="262" t="s">
        <v>109</v>
      </c>
      <c r="BC103" s="262" t="s">
        <v>109</v>
      </c>
      <c r="BD103" s="262" t="s">
        <v>109</v>
      </c>
      <c r="BE103" s="262" t="s">
        <v>109</v>
      </c>
      <c r="BF103" s="262" t="s">
        <v>109</v>
      </c>
      <c r="BG103" s="262" t="s">
        <v>109</v>
      </c>
      <c r="BH103" s="262" t="s">
        <v>109</v>
      </c>
      <c r="BI103" s="262" t="s">
        <v>109</v>
      </c>
      <c r="BJ103" s="262" t="s">
        <v>109</v>
      </c>
      <c r="BK103" s="262" t="s">
        <v>109</v>
      </c>
      <c r="BL103" s="262" t="s">
        <v>109</v>
      </c>
      <c r="BM103" s="262" t="s">
        <v>109</v>
      </c>
      <c r="BN103" s="262" t="s">
        <v>109</v>
      </c>
      <c r="BO103" s="262" t="s">
        <v>109</v>
      </c>
      <c r="BP103" s="262" t="s">
        <v>109</v>
      </c>
      <c r="BQ103" s="262" t="s">
        <v>109</v>
      </c>
      <c r="BR103" s="262">
        <v>0.39166666666666666</v>
      </c>
      <c r="BS103" s="262" t="s">
        <v>109</v>
      </c>
      <c r="BT103" s="262" t="s">
        <v>109</v>
      </c>
      <c r="BU103" s="262" t="s">
        <v>109</v>
      </c>
      <c r="BV103" s="262" t="s">
        <v>109</v>
      </c>
      <c r="BW103" s="262">
        <v>1</v>
      </c>
      <c r="BX103" s="262" t="s">
        <v>109</v>
      </c>
      <c r="BY103" s="262" t="s">
        <v>109</v>
      </c>
      <c r="BZ103" s="262" t="s">
        <v>109</v>
      </c>
      <c r="CA103" s="262" t="s">
        <v>109</v>
      </c>
      <c r="CB103" s="262" t="s">
        <v>109</v>
      </c>
      <c r="CC103" s="262" t="s">
        <v>109</v>
      </c>
      <c r="CD103" s="262" t="s">
        <v>109</v>
      </c>
      <c r="CE103" s="262" t="s">
        <v>109</v>
      </c>
      <c r="CF103" s="262">
        <v>0.39166666666666666</v>
      </c>
      <c r="CG103" s="262" t="s">
        <v>109</v>
      </c>
      <c r="CH103" s="262" t="s">
        <v>109</v>
      </c>
      <c r="CI103" s="262" t="s">
        <v>109</v>
      </c>
      <c r="CJ103" s="262" t="s">
        <v>109</v>
      </c>
      <c r="CK103" s="262">
        <v>1</v>
      </c>
      <c r="CL103" s="262" t="s">
        <v>109</v>
      </c>
      <c r="CM103" s="237"/>
      <c r="CN103" s="237"/>
      <c r="CO103" s="237"/>
      <c r="CP103" s="237"/>
      <c r="CQ103" s="237"/>
      <c r="CR103" s="237"/>
      <c r="CS103" s="237"/>
      <c r="CT103" s="237"/>
      <c r="CU103" s="237"/>
      <c r="CV103" s="237"/>
      <c r="CW103" s="237"/>
      <c r="CX103" s="237"/>
      <c r="CY103" s="237"/>
    </row>
    <row r="104">
      <c r="A104" s="237"/>
      <c r="B104" s="237"/>
      <c r="C104" s="237"/>
      <c r="D104" s="237"/>
      <c r="E104" s="238"/>
      <c r="F104" s="237"/>
      <c r="G104" s="237"/>
      <c r="H104" s="237"/>
      <c r="I104" s="237"/>
      <c r="J104" s="237"/>
      <c r="K104" s="237"/>
      <c r="L104" s="237"/>
      <c r="M104" s="237"/>
      <c r="N104" s="237"/>
      <c r="O104" s="237"/>
      <c r="P104" s="237"/>
      <c r="Q104" s="237"/>
      <c r="R104" s="237"/>
      <c r="S104" s="237"/>
      <c r="T104" s="237"/>
      <c r="U104" s="237"/>
      <c r="V104" s="237"/>
      <c r="W104" s="237"/>
      <c r="X104" s="237"/>
      <c r="Y104" s="237"/>
      <c r="Z104" s="237"/>
      <c r="AA104" s="237"/>
      <c r="AB104" s="237"/>
      <c r="AC104" s="237"/>
      <c r="AD104" s="237"/>
      <c r="AE104" s="237"/>
      <c r="AF104" s="237"/>
      <c r="AG104" s="237"/>
      <c r="AH104" s="237"/>
      <c r="AI104" s="237"/>
      <c r="AJ104" s="237"/>
      <c r="AK104" s="237"/>
      <c r="AL104" s="237"/>
      <c r="AM104" s="237"/>
      <c r="AN104" s="237"/>
      <c r="AO104" s="237"/>
      <c r="AP104" s="237"/>
      <c r="AQ104" s="237"/>
      <c r="AR104" s="237"/>
      <c r="AS104" s="237"/>
      <c r="AT104" s="237"/>
      <c r="AU104" s="237"/>
      <c r="AV104" s="237"/>
      <c r="AW104" s="237"/>
      <c r="AX104" s="237"/>
      <c r="AY104" s="237"/>
      <c r="AZ104" s="237"/>
      <c r="BA104" s="237"/>
      <c r="BB104" s="237"/>
      <c r="BC104" s="237"/>
      <c r="BD104" s="237"/>
      <c r="BE104" s="237"/>
      <c r="BF104" s="237"/>
      <c r="BG104" s="237"/>
      <c r="BH104" s="237"/>
      <c r="BI104" s="237"/>
      <c r="BJ104" s="237"/>
      <c r="BK104" s="237"/>
      <c r="BL104" s="237"/>
      <c r="BM104" s="237"/>
      <c r="BN104" s="237"/>
      <c r="BO104" s="237"/>
      <c r="BP104" s="237"/>
      <c r="BQ104" s="237"/>
      <c r="BR104" s="237"/>
      <c r="BS104" s="237"/>
      <c r="BT104" s="237"/>
      <c r="BU104" s="237"/>
      <c r="BV104" s="237"/>
      <c r="BW104" s="237"/>
      <c r="BX104" s="237"/>
      <c r="BY104" s="237"/>
      <c r="BZ104" s="237"/>
      <c r="CA104" s="237"/>
      <c r="CB104" s="237"/>
      <c r="CC104" s="237"/>
      <c r="CD104" s="237"/>
      <c r="CE104" s="237"/>
      <c r="CF104" s="237"/>
      <c r="CG104" s="237"/>
      <c r="CH104" s="237"/>
      <c r="CI104" s="237"/>
      <c r="CJ104" s="237"/>
      <c r="CK104" s="237"/>
      <c r="CL104" s="237"/>
      <c r="CM104" s="237"/>
      <c r="CN104" s="237"/>
      <c r="CO104" s="237"/>
      <c r="CP104" s="237"/>
      <c r="CQ104" s="237"/>
      <c r="CR104" s="237"/>
      <c r="CS104" s="237"/>
      <c r="CT104" s="237"/>
      <c r="CU104" s="237"/>
      <c r="CV104" s="237"/>
      <c r="CW104" s="237"/>
      <c r="CX104" s="237"/>
      <c r="CY104" s="237"/>
    </row>
    <row r="105">
      <c r="A105" s="237"/>
      <c r="B105" s="237"/>
      <c r="C105" s="237"/>
      <c r="D105" s="237"/>
      <c r="E105" s="238"/>
      <c r="F105" s="237"/>
      <c r="G105" s="237"/>
      <c r="H105" s="237"/>
      <c r="I105" s="237"/>
      <c r="J105" s="237"/>
      <c r="K105" s="237"/>
      <c r="L105" s="237"/>
      <c r="M105" s="237"/>
      <c r="N105" s="237"/>
      <c r="O105" s="237"/>
      <c r="P105" s="237"/>
      <c r="Q105" s="237"/>
      <c r="R105" s="237"/>
      <c r="S105" s="237"/>
      <c r="T105" s="237"/>
      <c r="U105" s="237"/>
      <c r="V105" s="237"/>
      <c r="W105" s="237"/>
      <c r="X105" s="237"/>
      <c r="Y105" s="237"/>
      <c r="Z105" s="237"/>
      <c r="AA105" s="237"/>
      <c r="AB105" s="237"/>
      <c r="AC105" s="237"/>
      <c r="AD105" s="237"/>
      <c r="AE105" s="237"/>
      <c r="AF105" s="237"/>
      <c r="AG105" s="237"/>
      <c r="AH105" s="237"/>
      <c r="AI105" s="237"/>
      <c r="AJ105" s="237"/>
      <c r="AK105" s="237"/>
      <c r="AL105" s="237"/>
      <c r="AM105" s="237"/>
      <c r="AN105" s="237"/>
      <c r="AO105" s="237"/>
      <c r="AP105" s="237"/>
      <c r="AQ105" s="237"/>
      <c r="AR105" s="237"/>
      <c r="AS105" s="237"/>
      <c r="AT105" s="237"/>
      <c r="AU105" s="237"/>
      <c r="AV105" s="237"/>
      <c r="AW105" s="237"/>
      <c r="AX105" s="237"/>
      <c r="AY105" s="237"/>
      <c r="AZ105" s="237"/>
      <c r="BA105" s="237"/>
      <c r="BB105" s="237"/>
      <c r="BC105" s="237"/>
      <c r="BD105" s="237"/>
      <c r="BE105" s="237"/>
      <c r="BF105" s="237"/>
      <c r="BG105" s="237"/>
      <c r="BH105" s="237"/>
      <c r="BI105" s="237"/>
      <c r="BJ105" s="237"/>
      <c r="BK105" s="237"/>
      <c r="BL105" s="237"/>
      <c r="BM105" s="237"/>
      <c r="BN105" s="237"/>
      <c r="BO105" s="237"/>
      <c r="BP105" s="237"/>
      <c r="BQ105" s="237"/>
      <c r="BR105" s="237"/>
      <c r="BS105" s="237"/>
      <c r="BT105" s="237"/>
      <c r="BU105" s="237"/>
      <c r="BV105" s="237"/>
      <c r="BW105" s="237"/>
      <c r="BX105" s="237"/>
      <c r="BY105" s="237"/>
      <c r="BZ105" s="237"/>
      <c r="CA105" s="237"/>
      <c r="CB105" s="237"/>
      <c r="CC105" s="237"/>
      <c r="CD105" s="237"/>
      <c r="CE105" s="237"/>
      <c r="CF105" s="237"/>
      <c r="CG105" s="237"/>
      <c r="CH105" s="237"/>
      <c r="CI105" s="237"/>
      <c r="CJ105" s="237"/>
      <c r="CK105" s="237"/>
      <c r="CL105" s="237"/>
      <c r="CM105" s="237"/>
      <c r="CN105" s="237"/>
      <c r="CO105" s="237"/>
      <c r="CP105" s="237"/>
      <c r="CQ105" s="237"/>
      <c r="CR105" s="237"/>
      <c r="CS105" s="237"/>
      <c r="CT105" s="237"/>
      <c r="CU105" s="237"/>
      <c r="CV105" s="237"/>
      <c r="CW105" s="237"/>
      <c r="CX105" s="237"/>
      <c r="CY105" s="237"/>
    </row>
    <row r="106">
      <c r="A106" s="237"/>
      <c r="B106" s="237"/>
      <c r="C106" s="237"/>
      <c r="D106" s="237"/>
      <c r="E106" s="238"/>
      <c r="F106" s="237"/>
      <c r="G106" s="237"/>
      <c r="H106" s="237"/>
      <c r="I106" s="237"/>
      <c r="J106" s="237"/>
      <c r="K106" s="237"/>
      <c r="L106" s="237"/>
      <c r="M106" s="237"/>
      <c r="N106" s="237"/>
      <c r="O106" s="237"/>
      <c r="P106" s="237"/>
      <c r="Q106" s="237"/>
      <c r="R106" s="237"/>
      <c r="S106" s="237"/>
      <c r="T106" s="237"/>
      <c r="U106" s="237"/>
      <c r="V106" s="237"/>
      <c r="W106" s="237"/>
      <c r="X106" s="237"/>
      <c r="Y106" s="237"/>
      <c r="Z106" s="237"/>
      <c r="AA106" s="237"/>
      <c r="AB106" s="237"/>
      <c r="AC106" s="237"/>
      <c r="AD106" s="237"/>
      <c r="AE106" s="237"/>
      <c r="AF106" s="237"/>
      <c r="AG106" s="237"/>
      <c r="AH106" s="237"/>
      <c r="AI106" s="237"/>
      <c r="AJ106" s="237"/>
      <c r="AK106" s="237"/>
      <c r="AL106" s="237"/>
      <c r="AM106" s="237"/>
      <c r="AN106" s="237"/>
      <c r="AO106" s="237"/>
      <c r="AP106" s="237"/>
      <c r="AQ106" s="237"/>
      <c r="AR106" s="237"/>
      <c r="AS106" s="237"/>
      <c r="AT106" s="237"/>
      <c r="AU106" s="237"/>
      <c r="AV106" s="237"/>
      <c r="AW106" s="237"/>
      <c r="AX106" s="237"/>
      <c r="AY106" s="237"/>
      <c r="AZ106" s="237"/>
      <c r="BA106" s="237"/>
      <c r="BB106" s="237"/>
      <c r="BC106" s="237"/>
      <c r="BD106" s="237"/>
      <c r="BE106" s="237"/>
      <c r="BF106" s="237"/>
      <c r="BG106" s="237"/>
      <c r="BH106" s="237"/>
      <c r="BI106" s="237"/>
      <c r="BJ106" s="237"/>
      <c r="BK106" s="237"/>
      <c r="BL106" s="237"/>
      <c r="BM106" s="237"/>
      <c r="BN106" s="237"/>
      <c r="BO106" s="237"/>
      <c r="BP106" s="237"/>
      <c r="BQ106" s="237"/>
      <c r="BR106" s="237"/>
      <c r="BS106" s="237"/>
      <c r="BT106" s="237"/>
      <c r="BU106" s="237"/>
      <c r="BV106" s="237"/>
      <c r="BW106" s="237"/>
      <c r="BX106" s="237"/>
      <c r="BY106" s="237"/>
      <c r="BZ106" s="237"/>
      <c r="CA106" s="237"/>
      <c r="CB106" s="237"/>
      <c r="CC106" s="237"/>
      <c r="CD106" s="237"/>
      <c r="CE106" s="237"/>
      <c r="CF106" s="237"/>
      <c r="CG106" s="237"/>
      <c r="CH106" s="237"/>
      <c r="CI106" s="237"/>
      <c r="CJ106" s="237"/>
      <c r="CK106" s="237"/>
      <c r="CL106" s="237"/>
      <c r="CM106" s="237"/>
      <c r="CN106" s="237"/>
      <c r="CO106" s="237"/>
      <c r="CP106" s="237"/>
      <c r="CQ106" s="237"/>
      <c r="CR106" s="237"/>
      <c r="CS106" s="237"/>
      <c r="CT106" s="237"/>
      <c r="CU106" s="237"/>
      <c r="CV106" s="237"/>
      <c r="CW106" s="237"/>
      <c r="CX106" s="237"/>
      <c r="CY106" s="237"/>
    </row>
    <row r="107">
      <c r="A107" s="237"/>
      <c r="B107" s="237"/>
      <c r="C107" s="237"/>
      <c r="D107" s="237"/>
      <c r="E107" s="238"/>
      <c r="F107" s="237"/>
      <c r="G107" s="237"/>
      <c r="H107" s="237"/>
      <c r="I107" s="237"/>
      <c r="J107" s="237"/>
      <c r="K107" s="237"/>
      <c r="L107" s="237"/>
      <c r="M107" s="237"/>
      <c r="N107" s="237"/>
      <c r="O107" s="237"/>
      <c r="P107" s="237"/>
      <c r="Q107" s="237"/>
      <c r="R107" s="237"/>
      <c r="S107" s="237"/>
      <c r="T107" s="237"/>
      <c r="U107" s="237"/>
      <c r="V107" s="237"/>
      <c r="W107" s="237"/>
      <c r="X107" s="237"/>
      <c r="Y107" s="237"/>
      <c r="Z107" s="237"/>
      <c r="AA107" s="237"/>
      <c r="AB107" s="237"/>
      <c r="AC107" s="237"/>
      <c r="AD107" s="237"/>
      <c r="AE107" s="237"/>
      <c r="AF107" s="237"/>
      <c r="AG107" s="237"/>
      <c r="AH107" s="237"/>
      <c r="AI107" s="237"/>
      <c r="AJ107" s="237"/>
      <c r="AK107" s="237"/>
      <c r="AL107" s="237"/>
      <c r="AM107" s="237"/>
      <c r="AN107" s="237"/>
      <c r="AO107" s="237"/>
      <c r="AP107" s="237"/>
      <c r="AQ107" s="237"/>
      <c r="AR107" s="237"/>
      <c r="AS107" s="237"/>
      <c r="AT107" s="237"/>
      <c r="AU107" s="237"/>
      <c r="AV107" s="237"/>
      <c r="AW107" s="237"/>
      <c r="AX107" s="237"/>
      <c r="AY107" s="237"/>
      <c r="AZ107" s="237"/>
      <c r="BA107" s="237"/>
      <c r="BB107" s="237"/>
      <c r="BC107" s="237"/>
      <c r="BD107" s="237"/>
      <c r="BE107" s="237"/>
      <c r="BF107" s="237"/>
      <c r="BG107" s="237"/>
      <c r="BH107" s="237"/>
      <c r="BI107" s="237"/>
      <c r="BJ107" s="237"/>
      <c r="BK107" s="237"/>
      <c r="BL107" s="237"/>
      <c r="BM107" s="237"/>
      <c r="BN107" s="237"/>
      <c r="BO107" s="237"/>
      <c r="BP107" s="237"/>
      <c r="BQ107" s="237"/>
      <c r="BR107" s="237"/>
      <c r="BS107" s="237"/>
      <c r="BT107" s="237"/>
      <c r="BU107" s="237"/>
      <c r="BV107" s="237"/>
      <c r="BW107" s="237"/>
      <c r="BX107" s="237"/>
      <c r="BY107" s="237"/>
      <c r="BZ107" s="237"/>
      <c r="CA107" s="237"/>
      <c r="CB107" s="237"/>
      <c r="CC107" s="237"/>
      <c r="CD107" s="237"/>
      <c r="CE107" s="237"/>
      <c r="CF107" s="237"/>
      <c r="CG107" s="237"/>
      <c r="CH107" s="237"/>
      <c r="CI107" s="237"/>
      <c r="CJ107" s="237"/>
      <c r="CK107" s="237"/>
      <c r="CL107" s="237"/>
      <c r="CM107" s="237"/>
      <c r="CN107" s="237"/>
      <c r="CO107" s="237"/>
      <c r="CP107" s="237"/>
      <c r="CQ107" s="237"/>
      <c r="CR107" s="237"/>
      <c r="CS107" s="237"/>
      <c r="CT107" s="237"/>
      <c r="CU107" s="237"/>
      <c r="CV107" s="237"/>
      <c r="CW107" s="237"/>
      <c r="CX107" s="237"/>
      <c r="CY107" s="237"/>
    </row>
    <row r="108">
      <c r="A108" s="237"/>
      <c r="B108" s="237"/>
      <c r="C108" s="237"/>
      <c r="D108" s="237"/>
      <c r="E108" s="238"/>
      <c r="F108" s="237"/>
      <c r="G108" s="237"/>
      <c r="H108" s="237"/>
      <c r="I108" s="237"/>
      <c r="J108" s="237"/>
      <c r="K108" s="237"/>
      <c r="L108" s="237"/>
      <c r="M108" s="237"/>
      <c r="N108" s="237"/>
      <c r="O108" s="237"/>
      <c r="P108" s="237"/>
      <c r="Q108" s="237"/>
      <c r="R108" s="237"/>
      <c r="S108" s="237"/>
      <c r="T108" s="237"/>
      <c r="U108" s="237"/>
      <c r="V108" s="237"/>
      <c r="W108" s="237"/>
      <c r="X108" s="237"/>
      <c r="Y108" s="237"/>
      <c r="Z108" s="237"/>
      <c r="AA108" s="237"/>
      <c r="AB108" s="237"/>
      <c r="AC108" s="237"/>
      <c r="AD108" s="237"/>
      <c r="AE108" s="237"/>
      <c r="AF108" s="237"/>
      <c r="AG108" s="237"/>
      <c r="AH108" s="237"/>
      <c r="AI108" s="237"/>
      <c r="AJ108" s="237"/>
      <c r="AK108" s="237"/>
      <c r="AL108" s="237"/>
      <c r="AM108" s="237"/>
      <c r="AN108" s="237"/>
      <c r="AO108" s="237"/>
      <c r="AP108" s="237"/>
      <c r="AQ108" s="237"/>
      <c r="AR108" s="237"/>
      <c r="AS108" s="237"/>
      <c r="AT108" s="237"/>
      <c r="AU108" s="237"/>
      <c r="AV108" s="237"/>
      <c r="AW108" s="237"/>
      <c r="AX108" s="237"/>
      <c r="AY108" s="237"/>
      <c r="AZ108" s="237"/>
      <c r="BA108" s="237"/>
      <c r="BB108" s="237"/>
      <c r="BC108" s="237"/>
      <c r="BD108" s="237"/>
      <c r="BE108" s="237"/>
      <c r="BF108" s="237"/>
      <c r="BG108" s="237"/>
      <c r="BH108" s="237"/>
      <c r="BI108" s="237"/>
      <c r="BJ108" s="237"/>
      <c r="BK108" s="237"/>
      <c r="BL108" s="237"/>
      <c r="BM108" s="237"/>
      <c r="BN108" s="237"/>
      <c r="BO108" s="237"/>
      <c r="BP108" s="237"/>
      <c r="BQ108" s="237"/>
      <c r="BR108" s="237"/>
      <c r="BS108" s="237"/>
      <c r="BT108" s="237"/>
      <c r="BU108" s="237"/>
      <c r="BV108" s="237"/>
      <c r="BW108" s="237"/>
      <c r="BX108" s="237"/>
      <c r="BY108" s="237"/>
      <c r="BZ108" s="237"/>
      <c r="CA108" s="237"/>
      <c r="CB108" s="237"/>
      <c r="CC108" s="237"/>
      <c r="CD108" s="237"/>
      <c r="CE108" s="237"/>
      <c r="CF108" s="237"/>
      <c r="CG108" s="237"/>
      <c r="CH108" s="237"/>
      <c r="CI108" s="237"/>
      <c r="CJ108" s="237"/>
      <c r="CK108" s="237"/>
      <c r="CL108" s="237"/>
      <c r="CM108" s="237"/>
      <c r="CN108" s="237"/>
      <c r="CO108" s="237"/>
      <c r="CP108" s="237"/>
      <c r="CQ108" s="237"/>
      <c r="CR108" s="237"/>
      <c r="CS108" s="237"/>
      <c r="CT108" s="237"/>
      <c r="CU108" s="237"/>
      <c r="CV108" s="237"/>
      <c r="CW108" s="237"/>
      <c r="CX108" s="237"/>
      <c r="CY108" s="237"/>
    </row>
    <row r="109">
      <c r="A109" s="237"/>
      <c r="B109" s="237"/>
      <c r="C109" s="237"/>
      <c r="D109" s="237"/>
      <c r="E109" s="238"/>
      <c r="F109" s="237"/>
      <c r="G109" s="237"/>
      <c r="H109" s="237"/>
      <c r="I109" s="237"/>
      <c r="J109" s="237"/>
      <c r="K109" s="237"/>
      <c r="L109" s="237"/>
      <c r="M109" s="237"/>
      <c r="N109" s="237"/>
      <c r="O109" s="237"/>
      <c r="P109" s="237"/>
      <c r="Q109" s="237"/>
      <c r="R109" s="237"/>
      <c r="S109" s="237"/>
      <c r="T109" s="237"/>
      <c r="U109" s="237"/>
      <c r="V109" s="237"/>
      <c r="W109" s="237"/>
      <c r="X109" s="237"/>
      <c r="Y109" s="237"/>
      <c r="Z109" s="237"/>
      <c r="AA109" s="237"/>
      <c r="AB109" s="237"/>
      <c r="AC109" s="237"/>
      <c r="AD109" s="237"/>
      <c r="AE109" s="237"/>
      <c r="AF109" s="237"/>
      <c r="AG109" s="237"/>
      <c r="AH109" s="237"/>
      <c r="AI109" s="237"/>
      <c r="AJ109" s="237"/>
      <c r="AK109" s="237"/>
      <c r="AL109" s="237"/>
      <c r="AM109" s="237"/>
      <c r="AN109" s="237"/>
      <c r="AO109" s="237"/>
      <c r="AP109" s="237"/>
      <c r="AQ109" s="237"/>
      <c r="AR109" s="237"/>
      <c r="AS109" s="237"/>
      <c r="AT109" s="237"/>
      <c r="AU109" s="237"/>
      <c r="AV109" s="237"/>
      <c r="AW109" s="237"/>
      <c r="AX109" s="237"/>
      <c r="AY109" s="237"/>
      <c r="AZ109" s="237"/>
      <c r="BA109" s="237"/>
      <c r="BB109" s="237"/>
      <c r="BC109" s="237"/>
      <c r="BD109" s="237"/>
      <c r="BE109" s="237"/>
      <c r="BF109" s="237"/>
      <c r="BG109" s="237"/>
      <c r="BH109" s="237"/>
      <c r="BI109" s="237"/>
      <c r="BJ109" s="237"/>
      <c r="BK109" s="237"/>
      <c r="BL109" s="237"/>
      <c r="BM109" s="237"/>
      <c r="BN109" s="237"/>
      <c r="BO109" s="237"/>
      <c r="BP109" s="237"/>
      <c r="BQ109" s="237"/>
      <c r="BR109" s="237"/>
      <c r="BS109" s="237"/>
      <c r="BT109" s="237"/>
      <c r="BU109" s="237"/>
      <c r="BV109" s="237"/>
      <c r="BW109" s="237"/>
      <c r="BX109" s="237"/>
      <c r="BY109" s="237"/>
      <c r="BZ109" s="237"/>
      <c r="CA109" s="237"/>
      <c r="CB109" s="237"/>
      <c r="CC109" s="237"/>
      <c r="CD109" s="237"/>
      <c r="CE109" s="237"/>
      <c r="CF109" s="237"/>
      <c r="CG109" s="237"/>
      <c r="CH109" s="237"/>
      <c r="CI109" s="237"/>
      <c r="CJ109" s="237"/>
      <c r="CK109" s="237"/>
      <c r="CL109" s="237"/>
      <c r="CM109" s="237"/>
      <c r="CN109" s="237"/>
      <c r="CO109" s="237"/>
      <c r="CP109" s="237"/>
      <c r="CQ109" s="237"/>
      <c r="CR109" s="237"/>
      <c r="CS109" s="237"/>
      <c r="CT109" s="237"/>
      <c r="CU109" s="237"/>
      <c r="CV109" s="237"/>
      <c r="CW109" s="237"/>
      <c r="CX109" s="237"/>
      <c r="CY109" s="237"/>
    </row>
    <row r="110">
      <c r="A110" s="237"/>
      <c r="B110" s="237"/>
      <c r="C110" s="237"/>
      <c r="D110" s="237"/>
      <c r="E110" s="238"/>
      <c r="F110" s="237"/>
      <c r="G110" s="237"/>
      <c r="H110" s="237"/>
      <c r="I110" s="237"/>
      <c r="J110" s="237"/>
      <c r="K110" s="237"/>
      <c r="L110" s="237"/>
      <c r="M110" s="237"/>
      <c r="N110" s="237"/>
      <c r="O110" s="237"/>
      <c r="P110" s="237"/>
      <c r="Q110" s="237"/>
      <c r="R110" s="237"/>
      <c r="S110" s="237"/>
      <c r="T110" s="237"/>
      <c r="U110" s="237"/>
      <c r="V110" s="237"/>
      <c r="W110" s="237"/>
      <c r="X110" s="237"/>
      <c r="Y110" s="237"/>
      <c r="Z110" s="237"/>
      <c r="AA110" s="237"/>
      <c r="AB110" s="237"/>
      <c r="AC110" s="237"/>
      <c r="AD110" s="237"/>
      <c r="AE110" s="237"/>
      <c r="AF110" s="237"/>
      <c r="AG110" s="237"/>
      <c r="AH110" s="237"/>
      <c r="AI110" s="237"/>
      <c r="AJ110" s="237"/>
      <c r="AK110" s="237"/>
      <c r="AL110" s="237"/>
      <c r="AM110" s="237"/>
      <c r="AN110" s="237"/>
      <c r="AO110" s="237"/>
      <c r="AP110" s="237"/>
      <c r="AQ110" s="237"/>
      <c r="AR110" s="237"/>
      <c r="AS110" s="237"/>
      <c r="AT110" s="237"/>
      <c r="AU110" s="237"/>
      <c r="AV110" s="237"/>
      <c r="AW110" s="237"/>
      <c r="AX110" s="237"/>
      <c r="AY110" s="237"/>
      <c r="AZ110" s="237"/>
      <c r="BA110" s="237"/>
      <c r="BB110" s="237"/>
      <c r="BC110" s="237"/>
      <c r="BD110" s="237"/>
      <c r="BE110" s="237"/>
      <c r="BF110" s="237"/>
      <c r="BG110" s="237"/>
      <c r="BH110" s="237"/>
      <c r="BI110" s="237"/>
      <c r="BJ110" s="237"/>
      <c r="BK110" s="237"/>
      <c r="BL110" s="237"/>
      <c r="BM110" s="237"/>
      <c r="BN110" s="237"/>
      <c r="BO110" s="237"/>
      <c r="BP110" s="237"/>
      <c r="BQ110" s="237"/>
      <c r="BR110" s="237"/>
      <c r="BS110" s="237"/>
      <c r="BT110" s="237"/>
      <c r="BU110" s="237"/>
      <c r="BV110" s="237"/>
      <c r="BW110" s="237"/>
      <c r="BX110" s="237"/>
      <c r="BY110" s="237"/>
      <c r="BZ110" s="237"/>
      <c r="CA110" s="237"/>
      <c r="CB110" s="237"/>
      <c r="CC110" s="237"/>
      <c r="CD110" s="237"/>
      <c r="CE110" s="237"/>
      <c r="CF110" s="237"/>
      <c r="CG110" s="237"/>
      <c r="CH110" s="237"/>
      <c r="CI110" s="237"/>
      <c r="CJ110" s="237"/>
      <c r="CK110" s="237"/>
      <c r="CL110" s="237"/>
      <c r="CM110" s="237"/>
      <c r="CN110" s="237"/>
      <c r="CO110" s="237"/>
      <c r="CP110" s="237"/>
      <c r="CQ110" s="237"/>
      <c r="CR110" s="237"/>
      <c r="CS110" s="237"/>
      <c r="CT110" s="237"/>
      <c r="CU110" s="237"/>
      <c r="CV110" s="237"/>
      <c r="CW110" s="237"/>
      <c r="CX110" s="237"/>
      <c r="CY110" s="237"/>
    </row>
    <row r="111">
      <c r="A111" s="237"/>
      <c r="B111" s="237"/>
      <c r="C111" s="237"/>
      <c r="D111" s="237"/>
      <c r="E111" s="238"/>
      <c r="F111" s="237"/>
      <c r="G111" s="237"/>
      <c r="H111" s="237"/>
      <c r="I111" s="237"/>
      <c r="J111" s="237"/>
      <c r="K111" s="237"/>
      <c r="L111" s="237"/>
      <c r="M111" s="237"/>
      <c r="N111" s="237"/>
      <c r="O111" s="237"/>
      <c r="P111" s="237"/>
      <c r="Q111" s="237"/>
      <c r="R111" s="237"/>
      <c r="S111" s="237"/>
      <c r="T111" s="237"/>
      <c r="U111" s="237"/>
      <c r="V111" s="237"/>
      <c r="W111" s="237"/>
      <c r="X111" s="237"/>
      <c r="Y111" s="237"/>
      <c r="Z111" s="237"/>
      <c r="AA111" s="237"/>
      <c r="AB111" s="237"/>
      <c r="AC111" s="237"/>
      <c r="AD111" s="237"/>
      <c r="AE111" s="237"/>
      <c r="AF111" s="237"/>
      <c r="AG111" s="237"/>
      <c r="AH111" s="237"/>
      <c r="AI111" s="237"/>
      <c r="AJ111" s="237"/>
      <c r="AK111" s="237"/>
      <c r="AL111" s="237"/>
      <c r="AM111" s="237"/>
      <c r="AN111" s="237"/>
      <c r="AO111" s="237"/>
      <c r="AP111" s="237"/>
      <c r="AQ111" s="237"/>
      <c r="AR111" s="237"/>
      <c r="AS111" s="237"/>
      <c r="AT111" s="237"/>
      <c r="AU111" s="237"/>
      <c r="AV111" s="237"/>
      <c r="AW111" s="237"/>
      <c r="AX111" s="237"/>
      <c r="AY111" s="237"/>
      <c r="AZ111" s="237"/>
      <c r="BA111" s="237"/>
      <c r="BB111" s="237"/>
      <c r="BC111" s="237"/>
      <c r="BD111" s="237"/>
      <c r="BE111" s="237"/>
      <c r="BF111" s="237"/>
      <c r="BG111" s="237"/>
      <c r="BH111" s="237"/>
      <c r="BI111" s="237"/>
      <c r="BJ111" s="237"/>
      <c r="BK111" s="237"/>
      <c r="BL111" s="237"/>
      <c r="BM111" s="237"/>
      <c r="BN111" s="237"/>
      <c r="BO111" s="237"/>
      <c r="BP111" s="237"/>
      <c r="BQ111" s="237"/>
      <c r="BR111" s="237"/>
      <c r="BS111" s="237"/>
      <c r="BT111" s="237"/>
      <c r="BU111" s="237"/>
      <c r="BV111" s="237"/>
      <c r="BW111" s="237"/>
      <c r="BX111" s="237"/>
      <c r="BY111" s="237"/>
      <c r="BZ111" s="237"/>
      <c r="CA111" s="237"/>
      <c r="CB111" s="237"/>
      <c r="CC111" s="237"/>
      <c r="CD111" s="237"/>
      <c r="CE111" s="237"/>
      <c r="CF111" s="237"/>
      <c r="CG111" s="237"/>
      <c r="CH111" s="237"/>
      <c r="CI111" s="237"/>
      <c r="CJ111" s="237"/>
      <c r="CK111" s="237"/>
      <c r="CL111" s="237"/>
      <c r="CM111" s="237"/>
      <c r="CN111" s="237"/>
      <c r="CO111" s="237"/>
      <c r="CP111" s="237"/>
      <c r="CQ111" s="237"/>
      <c r="CR111" s="237"/>
      <c r="CS111" s="237"/>
      <c r="CT111" s="237"/>
      <c r="CU111" s="237"/>
      <c r="CV111" s="237"/>
      <c r="CW111" s="237"/>
      <c r="CX111" s="237"/>
      <c r="CY111" s="237"/>
    </row>
    <row r="112">
      <c r="A112" s="237"/>
      <c r="B112" s="237"/>
      <c r="C112" s="237"/>
      <c r="D112" s="237"/>
      <c r="E112" s="238"/>
      <c r="F112" s="237"/>
      <c r="G112" s="237"/>
      <c r="H112" s="237"/>
      <c r="I112" s="237"/>
      <c r="J112" s="237"/>
      <c r="K112" s="237"/>
      <c r="L112" s="237"/>
      <c r="M112" s="237"/>
      <c r="N112" s="237"/>
      <c r="O112" s="237"/>
      <c r="P112" s="237"/>
      <c r="Q112" s="237"/>
      <c r="R112" s="237"/>
      <c r="S112" s="237"/>
      <c r="T112" s="237"/>
      <c r="U112" s="237"/>
      <c r="V112" s="237"/>
      <c r="W112" s="237"/>
      <c r="X112" s="237"/>
      <c r="Y112" s="237"/>
      <c r="Z112" s="237"/>
      <c r="AA112" s="237"/>
      <c r="AB112" s="237"/>
      <c r="AC112" s="237"/>
      <c r="AD112" s="237"/>
      <c r="AE112" s="237"/>
      <c r="AF112" s="237"/>
      <c r="AG112" s="237"/>
      <c r="AH112" s="237"/>
      <c r="AI112" s="237"/>
      <c r="AJ112" s="237"/>
      <c r="AK112" s="237"/>
      <c r="AL112" s="237"/>
      <c r="AM112" s="237"/>
      <c r="AN112" s="237"/>
      <c r="AO112" s="237"/>
      <c r="AP112" s="237"/>
      <c r="AQ112" s="237"/>
      <c r="AR112" s="237"/>
      <c r="AS112" s="237"/>
      <c r="AT112" s="237"/>
      <c r="AU112" s="237"/>
      <c r="AV112" s="237"/>
      <c r="AW112" s="237"/>
      <c r="AX112" s="237"/>
      <c r="AY112" s="237"/>
      <c r="AZ112" s="237"/>
      <c r="BA112" s="237"/>
      <c r="BB112" s="237"/>
      <c r="BC112" s="237"/>
      <c r="BD112" s="237"/>
      <c r="BE112" s="237"/>
      <c r="BF112" s="237"/>
      <c r="BG112" s="237"/>
      <c r="BH112" s="237"/>
      <c r="BI112" s="237"/>
      <c r="BJ112" s="237"/>
      <c r="BK112" s="237"/>
      <c r="BL112" s="237"/>
      <c r="BM112" s="237"/>
      <c r="BN112" s="237"/>
      <c r="BO112" s="237"/>
      <c r="BP112" s="237"/>
      <c r="BQ112" s="237"/>
      <c r="BR112" s="237"/>
      <c r="BS112" s="237"/>
      <c r="BT112" s="237"/>
      <c r="BU112" s="237"/>
      <c r="BV112" s="237"/>
      <c r="BW112" s="237"/>
      <c r="BX112" s="237"/>
      <c r="BY112" s="237"/>
      <c r="BZ112" s="237"/>
      <c r="CA112" s="237"/>
      <c r="CB112" s="237"/>
      <c r="CC112" s="237"/>
      <c r="CD112" s="237"/>
      <c r="CE112" s="237"/>
      <c r="CF112" s="237"/>
      <c r="CG112" s="237"/>
      <c r="CH112" s="237"/>
      <c r="CI112" s="237"/>
      <c r="CJ112" s="237"/>
      <c r="CK112" s="237"/>
      <c r="CL112" s="237"/>
      <c r="CM112" s="237"/>
      <c r="CN112" s="237"/>
      <c r="CO112" s="237"/>
      <c r="CP112" s="237"/>
      <c r="CQ112" s="237"/>
      <c r="CR112" s="237"/>
      <c r="CS112" s="237"/>
      <c r="CT112" s="237"/>
      <c r="CU112" s="237"/>
      <c r="CV112" s="237"/>
      <c r="CW112" s="237"/>
      <c r="CX112" s="237"/>
      <c r="CY112" s="237"/>
    </row>
    <row r="113">
      <c r="A113" s="237"/>
      <c r="B113" s="237"/>
      <c r="C113" s="237"/>
      <c r="D113" s="237"/>
      <c r="E113" s="238"/>
      <c r="F113" s="237"/>
      <c r="G113" s="237"/>
      <c r="H113" s="237"/>
      <c r="I113" s="237"/>
      <c r="J113" s="237"/>
      <c r="K113" s="237"/>
      <c r="L113" s="237"/>
      <c r="M113" s="237"/>
      <c r="N113" s="237"/>
      <c r="O113" s="237"/>
      <c r="P113" s="237"/>
      <c r="Q113" s="237"/>
      <c r="R113" s="237"/>
      <c r="S113" s="237"/>
      <c r="T113" s="237"/>
      <c r="U113" s="237"/>
      <c r="V113" s="237"/>
      <c r="W113" s="237"/>
      <c r="X113" s="237"/>
      <c r="Y113" s="237"/>
      <c r="Z113" s="237"/>
      <c r="AA113" s="237"/>
      <c r="AB113" s="237"/>
      <c r="AC113" s="237"/>
      <c r="AD113" s="237"/>
      <c r="AE113" s="237"/>
      <c r="AF113" s="237"/>
      <c r="AG113" s="237"/>
      <c r="AH113" s="237"/>
      <c r="AI113" s="237"/>
      <c r="AJ113" s="237"/>
      <c r="AK113" s="237"/>
      <c r="AL113" s="237"/>
      <c r="AM113" s="237"/>
      <c r="AN113" s="237"/>
      <c r="AO113" s="237"/>
      <c r="AP113" s="237"/>
      <c r="AQ113" s="237"/>
      <c r="AR113" s="237"/>
      <c r="AS113" s="237"/>
      <c r="AT113" s="237"/>
      <c r="AU113" s="237"/>
      <c r="AV113" s="237"/>
      <c r="AW113" s="237"/>
      <c r="AX113" s="237"/>
      <c r="AY113" s="237"/>
      <c r="AZ113" s="237"/>
      <c r="BA113" s="237"/>
      <c r="BB113" s="237"/>
      <c r="BC113" s="237"/>
      <c r="BD113" s="237"/>
      <c r="BE113" s="237"/>
      <c r="BF113" s="237"/>
      <c r="BG113" s="237"/>
      <c r="BH113" s="237"/>
      <c r="BI113" s="237"/>
      <c r="BJ113" s="237"/>
      <c r="BK113" s="237"/>
      <c r="BL113" s="237"/>
      <c r="BM113" s="237"/>
      <c r="BN113" s="237"/>
      <c r="BO113" s="237"/>
      <c r="BP113" s="237"/>
      <c r="BQ113" s="237"/>
      <c r="BR113" s="237"/>
      <c r="BS113" s="237"/>
      <c r="BT113" s="237"/>
      <c r="BU113" s="237"/>
      <c r="BV113" s="237"/>
      <c r="BW113" s="237"/>
      <c r="BX113" s="237"/>
      <c r="BY113" s="237"/>
      <c r="BZ113" s="237"/>
      <c r="CA113" s="237"/>
      <c r="CB113" s="237"/>
      <c r="CC113" s="237"/>
      <c r="CD113" s="237"/>
      <c r="CE113" s="237"/>
      <c r="CF113" s="237"/>
      <c r="CG113" s="237"/>
      <c r="CH113" s="237"/>
      <c r="CI113" s="237"/>
      <c r="CJ113" s="237"/>
      <c r="CK113" s="237"/>
      <c r="CL113" s="237"/>
      <c r="CM113" s="237"/>
      <c r="CN113" s="237"/>
      <c r="CO113" s="237"/>
      <c r="CP113" s="237"/>
      <c r="CQ113" s="237"/>
      <c r="CR113" s="237"/>
      <c r="CS113" s="237"/>
      <c r="CT113" s="237"/>
      <c r="CU113" s="237"/>
      <c r="CV113" s="237"/>
      <c r="CW113" s="237"/>
      <c r="CX113" s="237"/>
      <c r="CY113" s="237"/>
    </row>
    <row r="114">
      <c r="A114" s="237"/>
      <c r="B114" s="237"/>
      <c r="C114" s="237"/>
      <c r="D114" s="237"/>
      <c r="E114" s="238"/>
      <c r="F114" s="237"/>
      <c r="G114" s="237"/>
      <c r="H114" s="237"/>
      <c r="I114" s="237"/>
      <c r="J114" s="237"/>
      <c r="K114" s="237"/>
      <c r="L114" s="237"/>
      <c r="M114" s="237"/>
      <c r="N114" s="237"/>
      <c r="O114" s="237"/>
      <c r="P114" s="237"/>
      <c r="Q114" s="237"/>
      <c r="R114" s="237"/>
      <c r="S114" s="237"/>
      <c r="T114" s="237"/>
      <c r="U114" s="237"/>
      <c r="V114" s="237"/>
      <c r="W114" s="237"/>
      <c r="X114" s="237"/>
      <c r="Y114" s="237"/>
      <c r="Z114" s="237"/>
      <c r="AA114" s="237"/>
      <c r="AB114" s="237"/>
      <c r="AC114" s="237"/>
      <c r="AD114" s="237"/>
      <c r="AE114" s="237"/>
      <c r="AF114" s="237"/>
      <c r="AG114" s="237"/>
      <c r="AH114" s="237"/>
      <c r="AI114" s="237"/>
      <c r="AJ114" s="237"/>
      <c r="AK114" s="237"/>
      <c r="AL114" s="237"/>
      <c r="AM114" s="237"/>
      <c r="AN114" s="237"/>
      <c r="AO114" s="237"/>
      <c r="AP114" s="237"/>
      <c r="AQ114" s="237"/>
      <c r="AR114" s="237"/>
      <c r="AS114" s="237"/>
      <c r="AT114" s="237"/>
      <c r="AU114" s="237"/>
      <c r="AV114" s="237"/>
      <c r="AW114" s="237"/>
      <c r="AX114" s="237"/>
      <c r="AY114" s="237"/>
      <c r="AZ114" s="237"/>
      <c r="BA114" s="237"/>
      <c r="BB114" s="237"/>
      <c r="BC114" s="237"/>
      <c r="BD114" s="237"/>
      <c r="BE114" s="237"/>
      <c r="BF114" s="237"/>
      <c r="BG114" s="237"/>
      <c r="BH114" s="237"/>
      <c r="BI114" s="237"/>
      <c r="BJ114" s="237"/>
      <c r="BK114" s="237"/>
      <c r="BL114" s="237"/>
      <c r="BM114" s="237"/>
      <c r="BN114" s="237"/>
      <c r="BO114" s="237"/>
      <c r="BP114" s="237"/>
      <c r="BQ114" s="237"/>
      <c r="BR114" s="237"/>
      <c r="BS114" s="237"/>
      <c r="BT114" s="237"/>
      <c r="BU114" s="237"/>
      <c r="BV114" s="237"/>
      <c r="BW114" s="237"/>
      <c r="BX114" s="237"/>
      <c r="BY114" s="237"/>
      <c r="BZ114" s="237"/>
      <c r="CA114" s="237"/>
      <c r="CB114" s="237"/>
      <c r="CC114" s="237"/>
      <c r="CD114" s="237"/>
      <c r="CE114" s="237"/>
      <c r="CF114" s="237"/>
      <c r="CG114" s="237"/>
      <c r="CH114" s="237"/>
      <c r="CI114" s="237"/>
      <c r="CJ114" s="237"/>
      <c r="CK114" s="237"/>
      <c r="CL114" s="237"/>
      <c r="CM114" s="237"/>
      <c r="CN114" s="237"/>
      <c r="CO114" s="237"/>
      <c r="CP114" s="237"/>
      <c r="CQ114" s="237"/>
      <c r="CR114" s="237"/>
      <c r="CS114" s="237"/>
      <c r="CT114" s="237"/>
      <c r="CU114" s="237"/>
      <c r="CV114" s="237"/>
      <c r="CW114" s="237"/>
      <c r="CX114" s="237"/>
      <c r="CY114" s="237"/>
    </row>
    <row r="115">
      <c r="A115" s="237"/>
      <c r="B115" s="237"/>
      <c r="C115" s="237"/>
      <c r="D115" s="237"/>
      <c r="E115" s="238"/>
      <c r="F115" s="237"/>
      <c r="G115" s="237"/>
      <c r="H115" s="237"/>
      <c r="I115" s="237"/>
      <c r="J115" s="237"/>
      <c r="K115" s="237"/>
      <c r="L115" s="237"/>
      <c r="M115" s="237"/>
      <c r="N115" s="237"/>
      <c r="O115" s="237"/>
      <c r="P115" s="237"/>
      <c r="Q115" s="237"/>
      <c r="R115" s="237"/>
      <c r="S115" s="237"/>
      <c r="T115" s="237"/>
      <c r="U115" s="237"/>
      <c r="V115" s="237"/>
      <c r="W115" s="237"/>
      <c r="X115" s="237"/>
      <c r="Y115" s="237"/>
      <c r="Z115" s="237"/>
      <c r="AA115" s="237"/>
      <c r="AB115" s="237"/>
      <c r="AC115" s="237"/>
      <c r="AD115" s="237"/>
      <c r="AE115" s="237"/>
      <c r="AF115" s="237"/>
      <c r="AG115" s="237"/>
      <c r="AH115" s="237"/>
      <c r="AI115" s="237"/>
      <c r="AJ115" s="237"/>
      <c r="AK115" s="237"/>
      <c r="AL115" s="237"/>
      <c r="AM115" s="237"/>
      <c r="AN115" s="237"/>
      <c r="AO115" s="237"/>
      <c r="AP115" s="237"/>
      <c r="AQ115" s="237"/>
      <c r="AR115" s="237"/>
      <c r="AS115" s="237"/>
      <c r="AT115" s="237"/>
      <c r="AU115" s="237"/>
      <c r="AV115" s="237"/>
      <c r="AW115" s="237"/>
      <c r="AX115" s="237"/>
      <c r="AY115" s="237"/>
      <c r="AZ115" s="237"/>
      <c r="BA115" s="237"/>
      <c r="BB115" s="237"/>
      <c r="BC115" s="237"/>
      <c r="BD115" s="237"/>
      <c r="BE115" s="237"/>
      <c r="BF115" s="237"/>
      <c r="BG115" s="237"/>
      <c r="BH115" s="237"/>
      <c r="BI115" s="237"/>
      <c r="BJ115" s="237"/>
      <c r="BK115" s="237"/>
      <c r="BL115" s="237"/>
      <c r="BM115" s="237"/>
      <c r="BN115" s="237"/>
      <c r="BO115" s="237"/>
      <c r="BP115" s="237"/>
      <c r="BQ115" s="237"/>
      <c r="BR115" s="237"/>
      <c r="BS115" s="237"/>
      <c r="BT115" s="237"/>
      <c r="BU115" s="237"/>
      <c r="BV115" s="237"/>
      <c r="BW115" s="237"/>
      <c r="BX115" s="237"/>
      <c r="BY115" s="237"/>
      <c r="BZ115" s="237"/>
      <c r="CA115" s="237"/>
      <c r="CB115" s="237"/>
      <c r="CC115" s="237"/>
      <c r="CD115" s="237"/>
      <c r="CE115" s="237"/>
      <c r="CF115" s="237"/>
      <c r="CG115" s="237"/>
      <c r="CH115" s="237"/>
      <c r="CI115" s="237"/>
      <c r="CJ115" s="237"/>
      <c r="CK115" s="237"/>
      <c r="CL115" s="237"/>
      <c r="CM115" s="237"/>
      <c r="CN115" s="237"/>
      <c r="CO115" s="237"/>
      <c r="CP115" s="237"/>
      <c r="CQ115" s="237"/>
      <c r="CR115" s="237"/>
      <c r="CS115" s="237"/>
      <c r="CT115" s="237"/>
      <c r="CU115" s="237"/>
      <c r="CV115" s="237"/>
      <c r="CW115" s="237"/>
      <c r="CX115" s="237"/>
      <c r="CY115" s="237"/>
    </row>
    <row r="116">
      <c r="A116" s="237"/>
      <c r="B116" s="237"/>
      <c r="C116" s="237"/>
      <c r="D116" s="237"/>
      <c r="E116" s="238"/>
      <c r="F116" s="237"/>
      <c r="G116" s="237"/>
      <c r="H116" s="237"/>
      <c r="I116" s="237"/>
      <c r="J116" s="237"/>
      <c r="K116" s="237"/>
      <c r="L116" s="237"/>
      <c r="M116" s="237"/>
      <c r="N116" s="237"/>
      <c r="O116" s="237"/>
      <c r="P116" s="237"/>
      <c r="Q116" s="237"/>
      <c r="R116" s="237"/>
      <c r="S116" s="237"/>
      <c r="T116" s="237"/>
      <c r="U116" s="237"/>
      <c r="V116" s="237"/>
      <c r="W116" s="237"/>
      <c r="X116" s="237"/>
      <c r="Y116" s="237"/>
      <c r="Z116" s="237"/>
      <c r="AA116" s="237"/>
      <c r="AB116" s="237"/>
      <c r="AC116" s="237"/>
      <c r="AD116" s="237"/>
      <c r="AE116" s="237"/>
      <c r="AF116" s="237"/>
      <c r="AG116" s="237"/>
      <c r="AH116" s="237"/>
      <c r="AI116" s="237"/>
      <c r="AJ116" s="237"/>
      <c r="AK116" s="237"/>
      <c r="AL116" s="237"/>
      <c r="AM116" s="237"/>
      <c r="AN116" s="237"/>
      <c r="AO116" s="237"/>
      <c r="AP116" s="237"/>
      <c r="AQ116" s="237"/>
      <c r="AR116" s="237"/>
      <c r="AS116" s="237"/>
      <c r="AT116" s="237"/>
      <c r="AU116" s="237"/>
      <c r="AV116" s="237"/>
      <c r="AW116" s="237"/>
      <c r="AX116" s="237"/>
      <c r="AY116" s="237"/>
      <c r="AZ116" s="237"/>
      <c r="BA116" s="237"/>
      <c r="BB116" s="237"/>
      <c r="BC116" s="237"/>
      <c r="BD116" s="237"/>
      <c r="BE116" s="237"/>
      <c r="BF116" s="237"/>
      <c r="BG116" s="237"/>
      <c r="BH116" s="237"/>
      <c r="BI116" s="237"/>
      <c r="BJ116" s="237"/>
      <c r="BK116" s="237"/>
      <c r="BL116" s="237"/>
      <c r="BM116" s="237"/>
      <c r="BN116" s="237"/>
      <c r="BO116" s="237"/>
      <c r="BP116" s="237"/>
      <c r="BQ116" s="237"/>
      <c r="BR116" s="237"/>
      <c r="BS116" s="237"/>
      <c r="BT116" s="237"/>
      <c r="BU116" s="237"/>
      <c r="BV116" s="237"/>
      <c r="BW116" s="237"/>
      <c r="BX116" s="237"/>
      <c r="BY116" s="237"/>
      <c r="BZ116" s="237"/>
      <c r="CA116" s="237"/>
      <c r="CB116" s="237"/>
      <c r="CC116" s="237"/>
      <c r="CD116" s="237"/>
      <c r="CE116" s="237"/>
      <c r="CF116" s="237"/>
      <c r="CG116" s="237"/>
      <c r="CH116" s="237"/>
      <c r="CI116" s="237"/>
      <c r="CJ116" s="237"/>
      <c r="CK116" s="237"/>
      <c r="CL116" s="237"/>
      <c r="CM116" s="237"/>
      <c r="CN116" s="237"/>
      <c r="CO116" s="237"/>
      <c r="CP116" s="237"/>
      <c r="CQ116" s="237"/>
      <c r="CR116" s="237"/>
      <c r="CS116" s="237"/>
      <c r="CT116" s="237"/>
      <c r="CU116" s="237"/>
      <c r="CV116" s="237"/>
      <c r="CW116" s="237"/>
      <c r="CX116" s="237"/>
      <c r="CY116" s="237"/>
    </row>
    <row r="117">
      <c r="A117" s="237"/>
      <c r="B117" s="237"/>
      <c r="C117" s="237"/>
      <c r="D117" s="237"/>
      <c r="E117" s="238"/>
      <c r="F117" s="237"/>
      <c r="G117" s="237"/>
      <c r="H117" s="237"/>
      <c r="I117" s="237"/>
      <c r="J117" s="237"/>
      <c r="K117" s="237"/>
      <c r="L117" s="237"/>
      <c r="M117" s="237"/>
      <c r="N117" s="237"/>
      <c r="O117" s="237"/>
      <c r="P117" s="237"/>
      <c r="Q117" s="237"/>
      <c r="R117" s="237"/>
      <c r="S117" s="237"/>
      <c r="T117" s="237"/>
      <c r="U117" s="237"/>
      <c r="V117" s="237"/>
      <c r="W117" s="237"/>
      <c r="X117" s="237"/>
      <c r="Y117" s="237"/>
      <c r="Z117" s="237"/>
      <c r="AA117" s="237"/>
      <c r="AB117" s="237"/>
      <c r="AC117" s="237"/>
      <c r="AD117" s="237"/>
      <c r="AE117" s="237"/>
      <c r="AF117" s="237"/>
      <c r="AG117" s="237"/>
      <c r="AH117" s="237"/>
      <c r="AI117" s="237"/>
      <c r="AJ117" s="237"/>
      <c r="AK117" s="237"/>
      <c r="AL117" s="237"/>
      <c r="AM117" s="237"/>
      <c r="AN117" s="237"/>
      <c r="AO117" s="237"/>
      <c r="AP117" s="237"/>
      <c r="AQ117" s="237"/>
      <c r="AR117" s="237"/>
      <c r="AS117" s="237"/>
      <c r="AT117" s="237"/>
      <c r="AU117" s="237"/>
      <c r="AV117" s="237"/>
      <c r="AW117" s="237"/>
      <c r="AX117" s="237"/>
      <c r="AY117" s="237"/>
      <c r="AZ117" s="237"/>
      <c r="BA117" s="237"/>
      <c r="BB117" s="237"/>
      <c r="BC117" s="237"/>
      <c r="BD117" s="237"/>
      <c r="BE117" s="237"/>
      <c r="BF117" s="237"/>
      <c r="BG117" s="237"/>
      <c r="BH117" s="237"/>
      <c r="BI117" s="237"/>
      <c r="BJ117" s="237"/>
      <c r="BK117" s="237"/>
      <c r="BL117" s="237"/>
      <c r="BM117" s="237"/>
      <c r="BN117" s="237"/>
      <c r="BO117" s="237"/>
      <c r="BP117" s="237"/>
      <c r="BQ117" s="237"/>
      <c r="BR117" s="237"/>
      <c r="BS117" s="237"/>
      <c r="BT117" s="237"/>
      <c r="BU117" s="237"/>
      <c r="BV117" s="237"/>
      <c r="BW117" s="237"/>
      <c r="BX117" s="237"/>
      <c r="BY117" s="237"/>
      <c r="BZ117" s="237"/>
      <c r="CA117" s="237"/>
      <c r="CB117" s="237"/>
      <c r="CC117" s="237"/>
      <c r="CD117" s="237"/>
      <c r="CE117" s="237"/>
      <c r="CF117" s="237"/>
      <c r="CG117" s="237"/>
      <c r="CH117" s="237"/>
      <c r="CI117" s="237"/>
      <c r="CJ117" s="237"/>
      <c r="CK117" s="237"/>
      <c r="CL117" s="237"/>
      <c r="CM117" s="237"/>
      <c r="CN117" s="237"/>
      <c r="CO117" s="237"/>
      <c r="CP117" s="237"/>
      <c r="CQ117" s="237"/>
      <c r="CR117" s="237"/>
      <c r="CS117" s="237"/>
      <c r="CT117" s="237"/>
      <c r="CU117" s="237"/>
      <c r="CV117" s="237"/>
      <c r="CW117" s="237"/>
      <c r="CX117" s="237"/>
      <c r="CY117" s="237"/>
    </row>
    <row r="118">
      <c r="A118" s="237"/>
      <c r="B118" s="237"/>
      <c r="C118" s="237"/>
      <c r="D118" s="237"/>
      <c r="E118" s="238"/>
      <c r="F118" s="237"/>
      <c r="G118" s="237"/>
      <c r="H118" s="237"/>
      <c r="I118" s="237"/>
      <c r="J118" s="237"/>
      <c r="K118" s="237"/>
      <c r="L118" s="237"/>
      <c r="M118" s="237"/>
      <c r="N118" s="237"/>
      <c r="O118" s="237"/>
      <c r="P118" s="237"/>
      <c r="Q118" s="237"/>
      <c r="R118" s="237"/>
      <c r="S118" s="237"/>
      <c r="T118" s="237"/>
      <c r="U118" s="237"/>
      <c r="V118" s="237"/>
      <c r="W118" s="237"/>
      <c r="X118" s="237"/>
      <c r="Y118" s="237"/>
      <c r="Z118" s="237"/>
      <c r="AA118" s="237"/>
      <c r="AB118" s="237"/>
      <c r="AC118" s="237"/>
      <c r="AD118" s="237"/>
      <c r="AE118" s="237"/>
      <c r="AF118" s="237"/>
      <c r="AG118" s="237"/>
      <c r="AH118" s="237"/>
      <c r="AI118" s="237"/>
      <c r="AJ118" s="237"/>
      <c r="AK118" s="237"/>
      <c r="AL118" s="237"/>
      <c r="AM118" s="237"/>
      <c r="AN118" s="237"/>
      <c r="AO118" s="237"/>
      <c r="AP118" s="237"/>
      <c r="AQ118" s="237"/>
      <c r="AR118" s="237"/>
      <c r="AS118" s="237"/>
      <c r="AT118" s="237"/>
      <c r="AU118" s="237"/>
      <c r="AV118" s="237"/>
      <c r="AW118" s="237"/>
      <c r="AX118" s="237"/>
      <c r="AY118" s="237"/>
      <c r="AZ118" s="237"/>
      <c r="BA118" s="237"/>
      <c r="BB118" s="237"/>
      <c r="BC118" s="237"/>
      <c r="BD118" s="237"/>
      <c r="BE118" s="237"/>
      <c r="BF118" s="237"/>
      <c r="BG118" s="237"/>
      <c r="BH118" s="237"/>
      <c r="BI118" s="237"/>
      <c r="BJ118" s="237"/>
      <c r="BK118" s="237"/>
      <c r="BL118" s="237"/>
      <c r="BM118" s="237"/>
      <c r="BN118" s="237"/>
      <c r="BO118" s="237"/>
      <c r="BP118" s="237"/>
      <c r="BQ118" s="237"/>
      <c r="BR118" s="237"/>
      <c r="BS118" s="237"/>
      <c r="BT118" s="237"/>
      <c r="BU118" s="237"/>
      <c r="BV118" s="237"/>
      <c r="BW118" s="237"/>
      <c r="BX118" s="237"/>
      <c r="BY118" s="237"/>
      <c r="BZ118" s="237"/>
      <c r="CA118" s="237"/>
      <c r="CB118" s="237"/>
      <c r="CC118" s="237"/>
      <c r="CD118" s="237"/>
      <c r="CE118" s="237"/>
      <c r="CF118" s="237"/>
      <c r="CG118" s="237"/>
      <c r="CH118" s="237"/>
      <c r="CI118" s="237"/>
      <c r="CJ118" s="237"/>
      <c r="CK118" s="237"/>
      <c r="CL118" s="237"/>
      <c r="CM118" s="237"/>
      <c r="CN118" s="237"/>
      <c r="CO118" s="237"/>
      <c r="CP118" s="237"/>
      <c r="CQ118" s="237"/>
      <c r="CR118" s="237"/>
      <c r="CS118" s="237"/>
      <c r="CT118" s="237"/>
      <c r="CU118" s="237"/>
      <c r="CV118" s="237"/>
      <c r="CW118" s="237"/>
      <c r="CX118" s="237"/>
      <c r="CY118" s="237"/>
    </row>
    <row r="119">
      <c r="A119" s="237"/>
      <c r="B119" s="237"/>
      <c r="C119" s="237"/>
      <c r="D119" s="237"/>
      <c r="E119" s="238"/>
      <c r="F119" s="237"/>
      <c r="G119" s="237"/>
      <c r="H119" s="237"/>
      <c r="I119" s="237"/>
      <c r="J119" s="237"/>
      <c r="K119" s="237"/>
      <c r="L119" s="237"/>
      <c r="M119" s="237"/>
      <c r="N119" s="237"/>
      <c r="O119" s="237"/>
      <c r="P119" s="237"/>
      <c r="Q119" s="237"/>
      <c r="R119" s="237"/>
      <c r="S119" s="237"/>
      <c r="T119" s="237"/>
      <c r="U119" s="237"/>
      <c r="V119" s="237"/>
      <c r="W119" s="237"/>
      <c r="X119" s="237"/>
      <c r="Y119" s="237"/>
      <c r="Z119" s="237"/>
      <c r="AA119" s="237"/>
      <c r="AB119" s="237"/>
      <c r="AC119" s="237"/>
      <c r="AD119" s="237"/>
      <c r="AE119" s="237"/>
      <c r="AF119" s="237"/>
      <c r="AG119" s="237"/>
      <c r="AH119" s="237"/>
      <c r="AI119" s="237"/>
      <c r="AJ119" s="237"/>
      <c r="AK119" s="237"/>
      <c r="AL119" s="237"/>
      <c r="AM119" s="237"/>
      <c r="AN119" s="237"/>
      <c r="AO119" s="237"/>
      <c r="AP119" s="237"/>
      <c r="AQ119" s="237"/>
      <c r="AR119" s="237"/>
      <c r="AS119" s="237"/>
      <c r="AT119" s="237"/>
      <c r="AU119" s="237"/>
      <c r="AV119" s="237"/>
      <c r="AW119" s="237"/>
      <c r="AX119" s="237"/>
      <c r="AY119" s="237"/>
      <c r="AZ119" s="237"/>
      <c r="BA119" s="237"/>
      <c r="BB119" s="237"/>
      <c r="BC119" s="237"/>
      <c r="BD119" s="237"/>
      <c r="BE119" s="237"/>
      <c r="BF119" s="237"/>
      <c r="BG119" s="237"/>
      <c r="BH119" s="237"/>
      <c r="BI119" s="237"/>
      <c r="BJ119" s="237"/>
      <c r="BK119" s="237"/>
      <c r="BL119" s="237"/>
      <c r="BM119" s="237"/>
      <c r="BN119" s="237"/>
      <c r="BO119" s="237"/>
      <c r="BP119" s="237"/>
      <c r="BQ119" s="237"/>
      <c r="BR119" s="237"/>
      <c r="BS119" s="237"/>
      <c r="BT119" s="237"/>
      <c r="BU119" s="237"/>
      <c r="BV119" s="237"/>
      <c r="BW119" s="237"/>
      <c r="BX119" s="237"/>
      <c r="BY119" s="237"/>
      <c r="BZ119" s="237"/>
      <c r="CA119" s="237"/>
      <c r="CB119" s="237"/>
      <c r="CC119" s="237"/>
      <c r="CD119" s="237"/>
      <c r="CE119" s="237"/>
      <c r="CF119" s="237"/>
      <c r="CG119" s="237"/>
      <c r="CH119" s="237"/>
      <c r="CI119" s="237"/>
      <c r="CJ119" s="237"/>
      <c r="CK119" s="237"/>
      <c r="CL119" s="237"/>
      <c r="CM119" s="237"/>
      <c r="CN119" s="237"/>
      <c r="CO119" s="237"/>
      <c r="CP119" s="237"/>
      <c r="CQ119" s="237"/>
      <c r="CR119" s="237"/>
      <c r="CS119" s="237"/>
      <c r="CT119" s="237"/>
      <c r="CU119" s="237"/>
      <c r="CV119" s="237"/>
      <c r="CW119" s="237"/>
      <c r="CX119" s="237"/>
      <c r="CY119" s="237"/>
    </row>
    <row r="120">
      <c r="A120" s="237"/>
      <c r="B120" s="237"/>
      <c r="C120" s="237"/>
      <c r="D120" s="237"/>
      <c r="E120" s="238"/>
      <c r="F120" s="237"/>
      <c r="G120" s="237"/>
      <c r="H120" s="237"/>
      <c r="I120" s="237"/>
      <c r="J120" s="237"/>
      <c r="K120" s="237"/>
      <c r="L120" s="237"/>
      <c r="M120" s="237"/>
      <c r="N120" s="237"/>
      <c r="O120" s="237"/>
      <c r="P120" s="237"/>
      <c r="Q120" s="237"/>
      <c r="R120" s="237"/>
      <c r="S120" s="237"/>
      <c r="T120" s="237"/>
      <c r="U120" s="237"/>
      <c r="V120" s="237"/>
      <c r="W120" s="237"/>
      <c r="X120" s="237"/>
      <c r="Y120" s="237"/>
      <c r="Z120" s="237"/>
      <c r="AA120" s="237"/>
      <c r="AB120" s="237"/>
      <c r="AC120" s="237"/>
      <c r="AD120" s="237"/>
      <c r="AE120" s="237"/>
      <c r="AF120" s="237"/>
      <c r="AG120" s="237"/>
      <c r="AH120" s="237"/>
      <c r="AI120" s="237"/>
      <c r="AJ120" s="237"/>
      <c r="AK120" s="237"/>
      <c r="AL120" s="237"/>
      <c r="AM120" s="237"/>
      <c r="AN120" s="237"/>
      <c r="AO120" s="237"/>
      <c r="AP120" s="237"/>
      <c r="AQ120" s="237"/>
      <c r="AR120" s="237"/>
      <c r="AS120" s="237"/>
      <c r="AT120" s="237"/>
      <c r="AU120" s="237"/>
      <c r="AV120" s="237"/>
      <c r="AW120" s="237"/>
      <c r="AX120" s="237"/>
      <c r="AY120" s="237"/>
      <c r="AZ120" s="237"/>
      <c r="BA120" s="237"/>
      <c r="BB120" s="237"/>
      <c r="BC120" s="237"/>
      <c r="BD120" s="237"/>
      <c r="BE120" s="237"/>
      <c r="BF120" s="237"/>
      <c r="BG120" s="237"/>
      <c r="BH120" s="237"/>
      <c r="BI120" s="237"/>
      <c r="BJ120" s="237"/>
      <c r="BK120" s="237"/>
      <c r="BL120" s="237"/>
      <c r="BM120" s="237"/>
      <c r="BN120" s="237"/>
      <c r="BO120" s="237"/>
      <c r="BP120" s="237"/>
      <c r="BQ120" s="237"/>
      <c r="BR120" s="237"/>
      <c r="BS120" s="237"/>
      <c r="BT120" s="237"/>
      <c r="BU120" s="237"/>
      <c r="BV120" s="237"/>
      <c r="BW120" s="237"/>
      <c r="BX120" s="237"/>
      <c r="BY120" s="237"/>
      <c r="BZ120" s="237"/>
      <c r="CA120" s="237"/>
      <c r="CB120" s="237"/>
      <c r="CC120" s="237"/>
      <c r="CD120" s="237"/>
      <c r="CE120" s="237"/>
      <c r="CF120" s="237"/>
      <c r="CG120" s="237"/>
      <c r="CH120" s="237"/>
      <c r="CI120" s="237"/>
      <c r="CJ120" s="237"/>
      <c r="CK120" s="237"/>
      <c r="CL120" s="237"/>
      <c r="CM120" s="237"/>
      <c r="CN120" s="237"/>
      <c r="CO120" s="237"/>
      <c r="CP120" s="237"/>
      <c r="CQ120" s="237"/>
      <c r="CR120" s="237"/>
      <c r="CS120" s="237"/>
      <c r="CT120" s="237"/>
      <c r="CU120" s="237"/>
      <c r="CV120" s="237"/>
      <c r="CW120" s="237"/>
      <c r="CX120" s="237"/>
      <c r="CY120" s="237"/>
    </row>
    <row r="121">
      <c r="A121" s="237"/>
      <c r="B121" s="237"/>
      <c r="C121" s="237"/>
      <c r="D121" s="237"/>
      <c r="E121" s="238"/>
      <c r="F121" s="237"/>
      <c r="G121" s="237"/>
      <c r="H121" s="237"/>
      <c r="I121" s="237"/>
      <c r="J121" s="237"/>
      <c r="K121" s="237"/>
      <c r="L121" s="237"/>
      <c r="M121" s="237"/>
      <c r="N121" s="237"/>
      <c r="O121" s="237"/>
      <c r="P121" s="237"/>
      <c r="Q121" s="237"/>
      <c r="R121" s="237"/>
      <c r="S121" s="237"/>
      <c r="T121" s="237"/>
      <c r="U121" s="237"/>
      <c r="V121" s="237"/>
      <c r="W121" s="237"/>
      <c r="X121" s="237"/>
      <c r="Y121" s="237"/>
      <c r="Z121" s="237"/>
      <c r="AA121" s="237"/>
      <c r="AB121" s="237"/>
      <c r="AC121" s="237"/>
      <c r="AD121" s="237"/>
      <c r="AE121" s="237"/>
      <c r="AF121" s="237"/>
      <c r="AG121" s="237"/>
      <c r="AH121" s="237"/>
      <c r="AI121" s="237"/>
      <c r="AJ121" s="237"/>
      <c r="AK121" s="237"/>
      <c r="AL121" s="237"/>
      <c r="AM121" s="237"/>
      <c r="AN121" s="237"/>
      <c r="AO121" s="237"/>
      <c r="AP121" s="237"/>
      <c r="AQ121" s="237"/>
      <c r="AR121" s="237"/>
      <c r="AS121" s="237"/>
      <c r="AT121" s="237"/>
      <c r="AU121" s="237"/>
      <c r="AV121" s="237"/>
      <c r="AW121" s="237"/>
      <c r="AX121" s="237"/>
      <c r="AY121" s="237"/>
      <c r="AZ121" s="237"/>
      <c r="BA121" s="237"/>
      <c r="BB121" s="237"/>
      <c r="BC121" s="237"/>
      <c r="BD121" s="237"/>
      <c r="BE121" s="237"/>
      <c r="BF121" s="237"/>
      <c r="BG121" s="237"/>
      <c r="BH121" s="237"/>
      <c r="BI121" s="237"/>
      <c r="BJ121" s="237"/>
      <c r="BK121" s="237"/>
      <c r="BL121" s="237"/>
      <c r="BM121" s="237"/>
      <c r="BN121" s="237"/>
      <c r="BO121" s="237"/>
      <c r="BP121" s="237"/>
      <c r="BQ121" s="237"/>
      <c r="BR121" s="237"/>
      <c r="BS121" s="237"/>
      <c r="BT121" s="237"/>
      <c r="BU121" s="237"/>
      <c r="BV121" s="237"/>
      <c r="BW121" s="237"/>
      <c r="BX121" s="237"/>
      <c r="BY121" s="237"/>
      <c r="BZ121" s="237"/>
      <c r="CA121" s="237"/>
      <c r="CB121" s="237"/>
      <c r="CC121" s="237"/>
      <c r="CD121" s="237"/>
      <c r="CE121" s="237"/>
      <c r="CF121" s="237"/>
      <c r="CG121" s="237"/>
      <c r="CH121" s="237"/>
      <c r="CI121" s="237"/>
      <c r="CJ121" s="237"/>
      <c r="CK121" s="237"/>
      <c r="CL121" s="237"/>
      <c r="CM121" s="237"/>
      <c r="CN121" s="237"/>
      <c r="CO121" s="237"/>
      <c r="CP121" s="237"/>
      <c r="CQ121" s="237"/>
      <c r="CR121" s="237"/>
      <c r="CS121" s="237"/>
      <c r="CT121" s="237"/>
      <c r="CU121" s="237"/>
      <c r="CV121" s="237"/>
      <c r="CW121" s="237"/>
      <c r="CX121" s="237"/>
      <c r="CY121" s="237"/>
    </row>
    <row r="122">
      <c r="A122" s="237"/>
      <c r="B122" s="237"/>
      <c r="C122" s="237"/>
      <c r="D122" s="237"/>
      <c r="E122" s="238"/>
      <c r="F122" s="237"/>
      <c r="G122" s="237"/>
      <c r="H122" s="237"/>
      <c r="I122" s="237"/>
      <c r="J122" s="237"/>
      <c r="K122" s="237"/>
      <c r="L122" s="237"/>
      <c r="M122" s="237"/>
      <c r="N122" s="237"/>
      <c r="O122" s="237"/>
      <c r="P122" s="237"/>
      <c r="Q122" s="237"/>
      <c r="R122" s="237"/>
      <c r="S122" s="237"/>
      <c r="T122" s="237"/>
      <c r="U122" s="237"/>
      <c r="V122" s="237"/>
      <c r="W122" s="237"/>
      <c r="X122" s="237"/>
      <c r="Y122" s="237"/>
      <c r="Z122" s="237"/>
      <c r="AA122" s="237"/>
      <c r="AB122" s="237"/>
      <c r="AC122" s="237"/>
      <c r="AD122" s="237"/>
      <c r="AE122" s="237"/>
      <c r="AF122" s="237"/>
      <c r="AG122" s="237"/>
      <c r="AH122" s="237"/>
      <c r="AI122" s="237"/>
      <c r="AJ122" s="237"/>
      <c r="AK122" s="237"/>
      <c r="AL122" s="237"/>
      <c r="AM122" s="237"/>
      <c r="AN122" s="237"/>
      <c r="AO122" s="237"/>
      <c r="AP122" s="237"/>
      <c r="AQ122" s="237"/>
      <c r="AR122" s="237"/>
      <c r="AS122" s="237"/>
      <c r="AT122" s="237"/>
      <c r="AU122" s="237"/>
      <c r="AV122" s="237"/>
      <c r="AW122" s="237"/>
      <c r="AX122" s="237"/>
      <c r="AY122" s="237"/>
      <c r="AZ122" s="237"/>
      <c r="BA122" s="237"/>
      <c r="BB122" s="237"/>
      <c r="BC122" s="237"/>
      <c r="BD122" s="237"/>
      <c r="BE122" s="237"/>
      <c r="BF122" s="237"/>
      <c r="BG122" s="237"/>
      <c r="BH122" s="237"/>
      <c r="BI122" s="237"/>
      <c r="BJ122" s="237"/>
      <c r="BK122" s="237"/>
      <c r="BL122" s="237"/>
      <c r="BM122" s="237"/>
      <c r="BN122" s="237"/>
      <c r="BO122" s="237"/>
      <c r="BP122" s="237"/>
      <c r="BQ122" s="237"/>
      <c r="BR122" s="237"/>
      <c r="BS122" s="237"/>
      <c r="BT122" s="237"/>
      <c r="BU122" s="237"/>
      <c r="BV122" s="237"/>
      <c r="BW122" s="237"/>
      <c r="BX122" s="237"/>
      <c r="BY122" s="237"/>
      <c r="BZ122" s="237"/>
      <c r="CA122" s="237"/>
      <c r="CB122" s="237"/>
      <c r="CC122" s="237"/>
      <c r="CD122" s="237"/>
      <c r="CE122" s="237"/>
      <c r="CF122" s="237"/>
      <c r="CG122" s="237"/>
      <c r="CH122" s="237"/>
      <c r="CI122" s="237"/>
      <c r="CJ122" s="237"/>
      <c r="CK122" s="237"/>
      <c r="CL122" s="237"/>
      <c r="CM122" s="237"/>
      <c r="CN122" s="237"/>
      <c r="CO122" s="237"/>
      <c r="CP122" s="237"/>
      <c r="CQ122" s="237"/>
      <c r="CR122" s="237"/>
      <c r="CS122" s="237"/>
      <c r="CT122" s="237"/>
      <c r="CU122" s="237"/>
      <c r="CV122" s="237"/>
      <c r="CW122" s="237"/>
      <c r="CX122" s="237"/>
      <c r="CY122" s="237"/>
    </row>
    <row r="123">
      <c r="A123" s="237"/>
      <c r="B123" s="237"/>
      <c r="C123" s="237"/>
      <c r="D123" s="237"/>
      <c r="E123" s="238"/>
      <c r="F123" s="237"/>
      <c r="G123" s="237"/>
      <c r="H123" s="237"/>
      <c r="I123" s="237"/>
      <c r="J123" s="237"/>
      <c r="K123" s="237"/>
      <c r="L123" s="237"/>
      <c r="M123" s="237"/>
      <c r="N123" s="237"/>
      <c r="O123" s="237"/>
      <c r="P123" s="237"/>
      <c r="Q123" s="237"/>
      <c r="R123" s="237"/>
      <c r="S123" s="237"/>
      <c r="T123" s="237"/>
      <c r="U123" s="237"/>
      <c r="V123" s="237"/>
      <c r="W123" s="237"/>
      <c r="X123" s="237"/>
      <c r="Y123" s="237"/>
      <c r="Z123" s="237"/>
      <c r="AA123" s="237"/>
      <c r="AB123" s="237"/>
      <c r="AC123" s="237"/>
      <c r="AD123" s="237"/>
      <c r="AE123" s="237"/>
      <c r="AF123" s="237"/>
      <c r="AG123" s="237"/>
      <c r="AH123" s="237"/>
      <c r="AI123" s="237"/>
      <c r="AJ123" s="237"/>
      <c r="AK123" s="237"/>
      <c r="AL123" s="237"/>
      <c r="AM123" s="237"/>
      <c r="AN123" s="237"/>
      <c r="AO123" s="237"/>
      <c r="AP123" s="237"/>
      <c r="AQ123" s="237"/>
      <c r="AR123" s="237"/>
      <c r="AS123" s="237"/>
      <c r="AT123" s="237"/>
      <c r="AU123" s="237"/>
      <c r="AV123" s="237"/>
      <c r="AW123" s="237"/>
      <c r="AX123" s="237"/>
      <c r="AY123" s="237"/>
      <c r="AZ123" s="237"/>
      <c r="BA123" s="237"/>
      <c r="BB123" s="237"/>
      <c r="BC123" s="237"/>
      <c r="BD123" s="237"/>
      <c r="BE123" s="237"/>
      <c r="BF123" s="237"/>
      <c r="BG123" s="237"/>
      <c r="BH123" s="237"/>
      <c r="BI123" s="237"/>
      <c r="BJ123" s="237"/>
      <c r="BK123" s="237"/>
      <c r="BL123" s="237"/>
      <c r="BM123" s="237"/>
      <c r="BN123" s="237"/>
      <c r="BO123" s="237"/>
      <c r="BP123" s="237"/>
      <c r="BQ123" s="237"/>
      <c r="BR123" s="237"/>
      <c r="BS123" s="237"/>
      <c r="BT123" s="237"/>
      <c r="BU123" s="237"/>
      <c r="BV123" s="237"/>
      <c r="BW123" s="237"/>
      <c r="BX123" s="237"/>
      <c r="BY123" s="237"/>
      <c r="BZ123" s="237"/>
      <c r="CA123" s="237"/>
      <c r="CB123" s="237"/>
      <c r="CC123" s="237"/>
      <c r="CD123" s="237"/>
      <c r="CE123" s="237"/>
      <c r="CF123" s="237"/>
      <c r="CG123" s="237"/>
      <c r="CH123" s="237"/>
      <c r="CI123" s="237"/>
      <c r="CJ123" s="237"/>
      <c r="CK123" s="237"/>
      <c r="CL123" s="237"/>
      <c r="CM123" s="237"/>
      <c r="CN123" s="237"/>
      <c r="CO123" s="237"/>
      <c r="CP123" s="237"/>
      <c r="CQ123" s="237"/>
      <c r="CR123" s="237"/>
      <c r="CS123" s="237"/>
      <c r="CT123" s="237"/>
      <c r="CU123" s="237"/>
      <c r="CV123" s="237"/>
      <c r="CW123" s="237"/>
      <c r="CX123" s="237"/>
      <c r="CY123" s="237"/>
    </row>
    <row r="124">
      <c r="A124" s="237"/>
      <c r="B124" s="237"/>
      <c r="C124" s="237"/>
      <c r="D124" s="237"/>
      <c r="E124" s="238"/>
      <c r="F124" s="237"/>
      <c r="G124" s="237"/>
      <c r="H124" s="237"/>
      <c r="I124" s="237"/>
      <c r="J124" s="237"/>
      <c r="K124" s="237"/>
      <c r="L124" s="237"/>
      <c r="M124" s="237"/>
      <c r="N124" s="237"/>
      <c r="O124" s="237"/>
      <c r="P124" s="237"/>
      <c r="Q124" s="237"/>
      <c r="R124" s="237"/>
      <c r="S124" s="237"/>
      <c r="T124" s="237"/>
      <c r="U124" s="237"/>
      <c r="V124" s="237"/>
      <c r="W124" s="237"/>
      <c r="X124" s="237"/>
      <c r="Y124" s="237"/>
      <c r="Z124" s="237"/>
      <c r="AA124" s="237"/>
      <c r="AB124" s="237"/>
      <c r="AC124" s="237"/>
      <c r="AD124" s="237"/>
      <c r="AE124" s="237"/>
      <c r="AF124" s="237"/>
      <c r="AG124" s="237"/>
      <c r="AH124" s="237"/>
      <c r="AI124" s="237"/>
      <c r="AJ124" s="237"/>
      <c r="AK124" s="237"/>
      <c r="AL124" s="237"/>
      <c r="AM124" s="237"/>
      <c r="AN124" s="237"/>
      <c r="AO124" s="237"/>
      <c r="AP124" s="237"/>
      <c r="AQ124" s="237"/>
      <c r="AR124" s="237"/>
      <c r="AS124" s="237"/>
      <c r="AT124" s="237"/>
      <c r="AU124" s="237"/>
      <c r="AV124" s="237"/>
      <c r="AW124" s="237"/>
      <c r="AX124" s="237"/>
      <c r="AY124" s="237"/>
      <c r="AZ124" s="237"/>
      <c r="BA124" s="237"/>
      <c r="BB124" s="237"/>
      <c r="BC124" s="237"/>
      <c r="BD124" s="237"/>
      <c r="BE124" s="237"/>
      <c r="BF124" s="237"/>
      <c r="BG124" s="237"/>
      <c r="BH124" s="237"/>
      <c r="BI124" s="237"/>
      <c r="BJ124" s="237"/>
      <c r="BK124" s="237"/>
      <c r="BL124" s="237"/>
      <c r="BM124" s="237"/>
      <c r="BN124" s="237"/>
      <c r="BO124" s="237"/>
      <c r="BP124" s="237"/>
      <c r="BQ124" s="237"/>
      <c r="BR124" s="237"/>
      <c r="BS124" s="237"/>
      <c r="BT124" s="237"/>
      <c r="BU124" s="237"/>
      <c r="BV124" s="237"/>
      <c r="BW124" s="237"/>
      <c r="BX124" s="237"/>
      <c r="BY124" s="237"/>
      <c r="BZ124" s="237"/>
      <c r="CA124" s="237"/>
      <c r="CB124" s="237"/>
      <c r="CC124" s="237"/>
      <c r="CD124" s="237"/>
      <c r="CE124" s="237"/>
      <c r="CF124" s="237"/>
      <c r="CG124" s="237"/>
      <c r="CH124" s="237"/>
      <c r="CI124" s="237"/>
      <c r="CJ124" s="237"/>
      <c r="CK124" s="237"/>
      <c r="CL124" s="237"/>
      <c r="CM124" s="237"/>
      <c r="CN124" s="237"/>
      <c r="CO124" s="237"/>
      <c r="CP124" s="237"/>
      <c r="CQ124" s="237"/>
      <c r="CR124" s="237"/>
      <c r="CS124" s="237"/>
      <c r="CT124" s="237"/>
      <c r="CU124" s="237"/>
      <c r="CV124" s="237"/>
      <c r="CW124" s="237"/>
      <c r="CX124" s="237"/>
      <c r="CY124" s="237"/>
    </row>
    <row r="125">
      <c r="A125" s="237"/>
      <c r="B125" s="237"/>
      <c r="C125" s="237"/>
      <c r="D125" s="237"/>
      <c r="E125" s="238"/>
      <c r="F125" s="237"/>
      <c r="G125" s="237"/>
      <c r="H125" s="237"/>
      <c r="I125" s="237"/>
      <c r="J125" s="237"/>
      <c r="K125" s="237"/>
      <c r="L125" s="237"/>
      <c r="M125" s="237"/>
      <c r="N125" s="237"/>
      <c r="O125" s="237"/>
      <c r="P125" s="237"/>
      <c r="Q125" s="237"/>
      <c r="R125" s="237"/>
      <c r="S125" s="237"/>
      <c r="T125" s="237"/>
      <c r="U125" s="237"/>
      <c r="V125" s="237"/>
      <c r="W125" s="237"/>
      <c r="X125" s="237"/>
      <c r="Y125" s="237"/>
      <c r="Z125" s="237"/>
      <c r="AA125" s="237"/>
      <c r="AB125" s="237"/>
      <c r="AC125" s="237"/>
      <c r="AD125" s="237"/>
      <c r="AE125" s="237"/>
      <c r="AF125" s="237"/>
      <c r="AG125" s="237"/>
      <c r="AH125" s="237"/>
      <c r="AI125" s="237"/>
      <c r="AJ125" s="237"/>
      <c r="AK125" s="237"/>
      <c r="AL125" s="237"/>
      <c r="AM125" s="237"/>
      <c r="AN125" s="237"/>
      <c r="AO125" s="237"/>
      <c r="AP125" s="237"/>
      <c r="AQ125" s="237"/>
      <c r="AR125" s="237"/>
      <c r="AS125" s="237"/>
      <c r="AT125" s="237"/>
      <c r="AU125" s="237"/>
      <c r="AV125" s="237"/>
      <c r="AW125" s="237"/>
      <c r="AX125" s="237"/>
      <c r="AY125" s="237"/>
      <c r="AZ125" s="237"/>
      <c r="BA125" s="237"/>
      <c r="BB125" s="237"/>
      <c r="BC125" s="237"/>
      <c r="BD125" s="237"/>
      <c r="BE125" s="237"/>
      <c r="BF125" s="237"/>
      <c r="BG125" s="237"/>
      <c r="BH125" s="237"/>
      <c r="BI125" s="237"/>
      <c r="BJ125" s="237"/>
      <c r="BK125" s="237"/>
      <c r="BL125" s="237"/>
      <c r="BM125" s="237"/>
      <c r="BN125" s="237"/>
      <c r="BO125" s="237"/>
      <c r="BP125" s="237"/>
      <c r="BQ125" s="237"/>
      <c r="BR125" s="237"/>
      <c r="BS125" s="237"/>
      <c r="BT125" s="237"/>
      <c r="BU125" s="237"/>
      <c r="BV125" s="237"/>
      <c r="BW125" s="237"/>
      <c r="BX125" s="237"/>
      <c r="BY125" s="237"/>
      <c r="BZ125" s="237"/>
      <c r="CA125" s="237"/>
      <c r="CB125" s="237"/>
      <c r="CC125" s="237"/>
      <c r="CD125" s="237"/>
      <c r="CE125" s="237"/>
      <c r="CF125" s="237"/>
      <c r="CG125" s="237"/>
      <c r="CH125" s="237"/>
      <c r="CI125" s="237"/>
      <c r="CJ125" s="237"/>
      <c r="CK125" s="237"/>
      <c r="CL125" s="237"/>
      <c r="CM125" s="237"/>
      <c r="CN125" s="237"/>
      <c r="CO125" s="237"/>
      <c r="CP125" s="237"/>
      <c r="CQ125" s="237"/>
      <c r="CR125" s="237"/>
      <c r="CS125" s="237"/>
      <c r="CT125" s="237"/>
      <c r="CU125" s="237"/>
      <c r="CV125" s="237"/>
      <c r="CW125" s="237"/>
      <c r="CX125" s="237"/>
      <c r="CY125" s="237"/>
    </row>
    <row r="126">
      <c r="A126" s="237"/>
      <c r="B126" s="237"/>
      <c r="C126" s="237"/>
      <c r="D126" s="237"/>
      <c r="E126" s="238"/>
      <c r="F126" s="237"/>
      <c r="G126" s="237"/>
      <c r="H126" s="237"/>
      <c r="I126" s="237"/>
      <c r="J126" s="237"/>
      <c r="K126" s="237"/>
      <c r="L126" s="237"/>
      <c r="M126" s="237"/>
      <c r="N126" s="237"/>
      <c r="O126" s="237"/>
      <c r="P126" s="237"/>
      <c r="Q126" s="237"/>
      <c r="R126" s="237"/>
      <c r="S126" s="237"/>
      <c r="T126" s="237"/>
      <c r="U126" s="237"/>
      <c r="V126" s="237"/>
      <c r="W126" s="237"/>
      <c r="X126" s="237"/>
      <c r="Y126" s="237"/>
      <c r="Z126" s="237"/>
      <c r="AA126" s="237"/>
      <c r="AB126" s="237"/>
      <c r="AC126" s="237"/>
      <c r="AD126" s="237"/>
      <c r="AE126" s="237"/>
      <c r="AF126" s="237"/>
      <c r="AG126" s="237"/>
      <c r="AH126" s="237"/>
      <c r="AI126" s="237"/>
      <c r="AJ126" s="237"/>
      <c r="AK126" s="237"/>
      <c r="AL126" s="237"/>
      <c r="AM126" s="237"/>
      <c r="AN126" s="237"/>
      <c r="AO126" s="237"/>
      <c r="AP126" s="237"/>
      <c r="AQ126" s="237"/>
      <c r="AR126" s="237"/>
      <c r="AS126" s="237"/>
      <c r="AT126" s="237"/>
      <c r="AU126" s="237"/>
      <c r="AV126" s="237"/>
      <c r="AW126" s="237"/>
      <c r="AX126" s="237"/>
      <c r="AY126" s="237"/>
      <c r="AZ126" s="237"/>
      <c r="BA126" s="237"/>
      <c r="BB126" s="237"/>
      <c r="BC126" s="237"/>
      <c r="BD126" s="237"/>
      <c r="BE126" s="237"/>
      <c r="BF126" s="237"/>
      <c r="BG126" s="237"/>
      <c r="BH126" s="237"/>
      <c r="BI126" s="237"/>
      <c r="BJ126" s="237"/>
      <c r="BK126" s="237"/>
      <c r="BL126" s="237"/>
      <c r="BM126" s="237"/>
      <c r="BN126" s="237"/>
      <c r="BO126" s="237"/>
      <c r="BP126" s="237"/>
      <c r="BQ126" s="237"/>
      <c r="BR126" s="237"/>
      <c r="BS126" s="237"/>
      <c r="BT126" s="237"/>
      <c r="BU126" s="237"/>
      <c r="BV126" s="237"/>
      <c r="BW126" s="237"/>
      <c r="BX126" s="237"/>
      <c r="BY126" s="237"/>
      <c r="BZ126" s="237"/>
      <c r="CA126" s="237"/>
      <c r="CB126" s="237"/>
      <c r="CC126" s="237"/>
      <c r="CD126" s="237"/>
      <c r="CE126" s="237"/>
      <c r="CF126" s="237"/>
      <c r="CG126" s="237"/>
      <c r="CH126" s="237"/>
      <c r="CI126" s="237"/>
      <c r="CJ126" s="237"/>
      <c r="CK126" s="237"/>
      <c r="CL126" s="237"/>
      <c r="CM126" s="237"/>
      <c r="CN126" s="237"/>
      <c r="CO126" s="237"/>
      <c r="CP126" s="237"/>
      <c r="CQ126" s="237"/>
      <c r="CR126" s="237"/>
      <c r="CS126" s="237"/>
      <c r="CT126" s="237"/>
      <c r="CU126" s="237"/>
      <c r="CV126" s="237"/>
      <c r="CW126" s="237"/>
      <c r="CX126" s="237"/>
      <c r="CY126" s="237"/>
    </row>
    <row r="127">
      <c r="A127" s="237"/>
      <c r="B127" s="237"/>
      <c r="C127" s="237"/>
      <c r="D127" s="237"/>
      <c r="E127" s="238"/>
      <c r="F127" s="237"/>
      <c r="G127" s="237"/>
      <c r="H127" s="237"/>
      <c r="I127" s="237"/>
      <c r="J127" s="237"/>
      <c r="K127" s="237"/>
      <c r="L127" s="237"/>
      <c r="M127" s="237"/>
      <c r="N127" s="237"/>
      <c r="O127" s="237"/>
      <c r="P127" s="237"/>
      <c r="Q127" s="237"/>
      <c r="R127" s="237"/>
      <c r="S127" s="237"/>
      <c r="T127" s="237"/>
      <c r="U127" s="237"/>
      <c r="V127" s="237"/>
      <c r="W127" s="237"/>
      <c r="X127" s="237"/>
      <c r="Y127" s="237"/>
      <c r="Z127" s="237"/>
      <c r="AA127" s="237"/>
      <c r="AB127" s="237"/>
      <c r="AC127" s="237"/>
      <c r="AD127" s="237"/>
      <c r="AE127" s="237"/>
      <c r="AF127" s="237"/>
      <c r="AG127" s="237"/>
      <c r="AH127" s="237"/>
      <c r="AI127" s="237"/>
      <c r="AJ127" s="237"/>
      <c r="AK127" s="237"/>
      <c r="AL127" s="237"/>
      <c r="AM127" s="237"/>
      <c r="AN127" s="237"/>
      <c r="AO127" s="237"/>
      <c r="AP127" s="237"/>
      <c r="AQ127" s="237"/>
      <c r="AR127" s="237"/>
      <c r="AS127" s="237"/>
      <c r="AT127" s="237"/>
      <c r="AU127" s="237"/>
      <c r="AV127" s="237"/>
      <c r="AW127" s="237"/>
      <c r="AX127" s="237"/>
      <c r="AY127" s="237"/>
      <c r="AZ127" s="237"/>
      <c r="BA127" s="237"/>
      <c r="BB127" s="237"/>
      <c r="BC127" s="237"/>
      <c r="BD127" s="237"/>
      <c r="BE127" s="237"/>
      <c r="BF127" s="237"/>
      <c r="BG127" s="237"/>
      <c r="BH127" s="237"/>
      <c r="BI127" s="237"/>
      <c r="BJ127" s="237"/>
      <c r="BK127" s="237"/>
      <c r="BL127" s="237"/>
      <c r="BM127" s="237"/>
      <c r="BN127" s="237"/>
      <c r="BO127" s="237"/>
      <c r="BP127" s="237"/>
      <c r="BQ127" s="237"/>
      <c r="BR127" s="237"/>
      <c r="BS127" s="237"/>
      <c r="BT127" s="237"/>
      <c r="BU127" s="237"/>
      <c r="BV127" s="237"/>
      <c r="BW127" s="237"/>
      <c r="BX127" s="237"/>
      <c r="BY127" s="237"/>
      <c r="BZ127" s="237"/>
      <c r="CA127" s="237"/>
      <c r="CB127" s="237"/>
      <c r="CC127" s="237"/>
      <c r="CD127" s="237"/>
      <c r="CE127" s="237"/>
      <c r="CF127" s="237"/>
      <c r="CG127" s="237"/>
      <c r="CH127" s="237"/>
      <c r="CI127" s="237"/>
      <c r="CJ127" s="237"/>
      <c r="CK127" s="237"/>
      <c r="CL127" s="237"/>
      <c r="CM127" s="237"/>
      <c r="CN127" s="237"/>
      <c r="CO127" s="237"/>
      <c r="CP127" s="237"/>
      <c r="CQ127" s="237"/>
      <c r="CR127" s="237"/>
      <c r="CS127" s="237"/>
      <c r="CT127" s="237"/>
      <c r="CU127" s="237"/>
      <c r="CV127" s="237"/>
      <c r="CW127" s="237"/>
      <c r="CX127" s="237"/>
      <c r="CY127" s="237"/>
    </row>
    <row r="128">
      <c r="A128" s="237"/>
      <c r="B128" s="237"/>
      <c r="C128" s="237"/>
      <c r="D128" s="237"/>
      <c r="E128" s="238"/>
      <c r="F128" s="237"/>
      <c r="G128" s="237"/>
      <c r="H128" s="237"/>
      <c r="I128" s="237"/>
      <c r="J128" s="237"/>
      <c r="K128" s="237"/>
      <c r="L128" s="237"/>
      <c r="M128" s="237"/>
      <c r="N128" s="237"/>
      <c r="O128" s="237"/>
      <c r="P128" s="237"/>
      <c r="Q128" s="237"/>
      <c r="R128" s="237"/>
      <c r="S128" s="237"/>
      <c r="T128" s="237"/>
      <c r="U128" s="237"/>
      <c r="V128" s="237"/>
      <c r="W128" s="237"/>
      <c r="X128" s="237"/>
      <c r="Y128" s="237"/>
      <c r="Z128" s="237"/>
      <c r="AA128" s="237"/>
      <c r="AB128" s="237"/>
      <c r="AC128" s="237"/>
      <c r="AD128" s="237"/>
      <c r="AE128" s="237"/>
      <c r="AF128" s="237"/>
      <c r="AG128" s="237"/>
      <c r="AH128" s="237"/>
      <c r="AI128" s="237"/>
      <c r="AJ128" s="237"/>
      <c r="AK128" s="237"/>
      <c r="AL128" s="237"/>
      <c r="AM128" s="237"/>
      <c r="AN128" s="237"/>
      <c r="AO128" s="237"/>
      <c r="AP128" s="237"/>
      <c r="AQ128" s="237"/>
      <c r="AR128" s="237"/>
      <c r="AS128" s="237"/>
      <c r="AT128" s="237"/>
      <c r="AU128" s="237"/>
      <c r="AV128" s="237"/>
      <c r="AW128" s="237"/>
      <c r="AX128" s="237"/>
      <c r="AY128" s="237"/>
      <c r="AZ128" s="237"/>
      <c r="BA128" s="237"/>
      <c r="BB128" s="237"/>
      <c r="BC128" s="237"/>
      <c r="BD128" s="237"/>
      <c r="BE128" s="237"/>
      <c r="BF128" s="237"/>
      <c r="BG128" s="237"/>
      <c r="BH128" s="237"/>
      <c r="BI128" s="237"/>
      <c r="BJ128" s="237"/>
      <c r="BK128" s="237"/>
      <c r="BL128" s="237"/>
      <c r="BM128" s="237"/>
      <c r="BN128" s="237"/>
      <c r="BO128" s="237"/>
      <c r="BP128" s="237"/>
      <c r="BQ128" s="237"/>
      <c r="BR128" s="237"/>
      <c r="BS128" s="237"/>
      <c r="BT128" s="237"/>
      <c r="BU128" s="237"/>
      <c r="BV128" s="237"/>
      <c r="BW128" s="237"/>
      <c r="BX128" s="237"/>
      <c r="BY128" s="237"/>
      <c r="BZ128" s="237"/>
      <c r="CA128" s="237"/>
      <c r="CB128" s="237"/>
      <c r="CC128" s="237"/>
      <c r="CD128" s="237"/>
      <c r="CE128" s="237"/>
      <c r="CF128" s="237"/>
      <c r="CG128" s="237"/>
      <c r="CH128" s="237"/>
      <c r="CI128" s="237"/>
      <c r="CJ128" s="237"/>
      <c r="CK128" s="237"/>
      <c r="CL128" s="237"/>
      <c r="CM128" s="237"/>
      <c r="CN128" s="237"/>
      <c r="CO128" s="237"/>
      <c r="CP128" s="237"/>
      <c r="CQ128" s="237"/>
      <c r="CR128" s="237"/>
      <c r="CS128" s="237"/>
      <c r="CT128" s="237"/>
      <c r="CU128" s="237"/>
      <c r="CV128" s="237"/>
      <c r="CW128" s="237"/>
      <c r="CX128" s="237"/>
      <c r="CY128" s="237"/>
    </row>
    <row r="129">
      <c r="A129" s="237"/>
      <c r="B129" s="237"/>
      <c r="C129" s="237"/>
      <c r="D129" s="237"/>
      <c r="E129" s="238"/>
      <c r="F129" s="237"/>
      <c r="G129" s="237"/>
      <c r="H129" s="237"/>
      <c r="I129" s="237"/>
      <c r="J129" s="237"/>
      <c r="K129" s="237"/>
      <c r="L129" s="237"/>
      <c r="M129" s="237"/>
      <c r="N129" s="237"/>
      <c r="O129" s="237"/>
      <c r="P129" s="237"/>
      <c r="Q129" s="237"/>
      <c r="R129" s="237"/>
      <c r="S129" s="237"/>
      <c r="T129" s="237"/>
      <c r="U129" s="237"/>
      <c r="V129" s="237"/>
      <c r="W129" s="237"/>
      <c r="X129" s="237"/>
      <c r="Y129" s="237"/>
      <c r="Z129" s="237"/>
      <c r="AA129" s="237"/>
      <c r="AB129" s="237"/>
      <c r="AC129" s="237"/>
      <c r="AD129" s="237"/>
      <c r="AE129" s="237"/>
      <c r="AF129" s="237"/>
      <c r="AG129" s="237"/>
      <c r="AH129" s="237"/>
      <c r="AI129" s="237"/>
      <c r="AJ129" s="237"/>
      <c r="AK129" s="237"/>
      <c r="AL129" s="237"/>
      <c r="AM129" s="237"/>
      <c r="AN129" s="237"/>
      <c r="AO129" s="237"/>
      <c r="AP129" s="237"/>
      <c r="AQ129" s="237"/>
      <c r="AR129" s="237"/>
      <c r="AS129" s="237"/>
      <c r="AT129" s="237"/>
      <c r="AU129" s="237"/>
      <c r="AV129" s="237"/>
      <c r="AW129" s="237"/>
      <c r="AX129" s="237"/>
      <c r="AY129" s="237"/>
      <c r="AZ129" s="237"/>
      <c r="BA129" s="237"/>
      <c r="BB129" s="237"/>
      <c r="BC129" s="237"/>
      <c r="BD129" s="237"/>
      <c r="BE129" s="237"/>
      <c r="BF129" s="237"/>
      <c r="BG129" s="237"/>
      <c r="BH129" s="237"/>
      <c r="BI129" s="237"/>
      <c r="BJ129" s="237"/>
      <c r="BK129" s="237"/>
      <c r="BL129" s="237"/>
      <c r="BM129" s="237"/>
      <c r="BN129" s="237"/>
      <c r="BO129" s="237"/>
      <c r="BP129" s="237"/>
      <c r="BQ129" s="237"/>
      <c r="BR129" s="237"/>
      <c r="BS129" s="237"/>
      <c r="BT129" s="237"/>
      <c r="BU129" s="237"/>
      <c r="BV129" s="237"/>
      <c r="BW129" s="237"/>
      <c r="BX129" s="237"/>
      <c r="BY129" s="237"/>
      <c r="BZ129" s="237"/>
      <c r="CA129" s="237"/>
      <c r="CB129" s="237"/>
      <c r="CC129" s="237"/>
      <c r="CD129" s="237"/>
      <c r="CE129" s="237"/>
      <c r="CF129" s="237"/>
      <c r="CG129" s="237"/>
      <c r="CH129" s="237"/>
      <c r="CI129" s="237"/>
      <c r="CJ129" s="237"/>
      <c r="CK129" s="237"/>
      <c r="CL129" s="237"/>
      <c r="CM129" s="237"/>
      <c r="CN129" s="237"/>
      <c r="CO129" s="237"/>
      <c r="CP129" s="237"/>
      <c r="CQ129" s="237"/>
      <c r="CR129" s="237"/>
      <c r="CS129" s="237"/>
      <c r="CT129" s="237"/>
      <c r="CU129" s="237"/>
      <c r="CV129" s="237"/>
      <c r="CW129" s="237"/>
      <c r="CX129" s="237"/>
      <c r="CY129" s="237"/>
    </row>
    <row r="130">
      <c r="A130" s="237"/>
      <c r="B130" s="237"/>
      <c r="C130" s="237"/>
      <c r="D130" s="237"/>
      <c r="E130" s="238"/>
      <c r="F130" s="237"/>
      <c r="G130" s="237"/>
      <c r="H130" s="237"/>
      <c r="I130" s="237"/>
      <c r="J130" s="237"/>
      <c r="K130" s="237"/>
      <c r="L130" s="237"/>
      <c r="M130" s="237"/>
      <c r="N130" s="237"/>
      <c r="O130" s="237"/>
      <c r="P130" s="237"/>
      <c r="Q130" s="237"/>
      <c r="R130" s="237"/>
      <c r="S130" s="237"/>
      <c r="T130" s="237"/>
      <c r="U130" s="237"/>
      <c r="V130" s="237"/>
      <c r="W130" s="237"/>
      <c r="X130" s="237"/>
      <c r="Y130" s="237"/>
      <c r="Z130" s="237"/>
      <c r="AA130" s="237"/>
      <c r="AB130" s="237"/>
      <c r="AC130" s="237"/>
      <c r="AD130" s="237"/>
      <c r="AE130" s="237"/>
      <c r="AF130" s="237"/>
      <c r="AG130" s="237"/>
      <c r="AH130" s="237"/>
      <c r="AI130" s="237"/>
      <c r="AJ130" s="237"/>
      <c r="AK130" s="237"/>
      <c r="AL130" s="237"/>
      <c r="AM130" s="237"/>
      <c r="AN130" s="237"/>
      <c r="AO130" s="237"/>
      <c r="AP130" s="237"/>
      <c r="AQ130" s="237"/>
      <c r="AR130" s="237"/>
      <c r="AS130" s="237"/>
      <c r="AT130" s="237"/>
      <c r="AU130" s="237"/>
      <c r="AV130" s="237"/>
      <c r="AW130" s="237"/>
      <c r="AX130" s="237"/>
      <c r="AY130" s="237"/>
      <c r="AZ130" s="237"/>
      <c r="BA130" s="237"/>
      <c r="BB130" s="237"/>
      <c r="BC130" s="237"/>
      <c r="BD130" s="237"/>
      <c r="BE130" s="237"/>
      <c r="BF130" s="237"/>
      <c r="BG130" s="237"/>
      <c r="BH130" s="237"/>
      <c r="BI130" s="237"/>
      <c r="BJ130" s="237"/>
      <c r="BK130" s="237"/>
      <c r="BL130" s="237"/>
      <c r="BM130" s="237"/>
      <c r="BN130" s="237"/>
      <c r="BO130" s="237"/>
      <c r="BP130" s="237"/>
      <c r="BQ130" s="237"/>
      <c r="BR130" s="237"/>
      <c r="BS130" s="237"/>
      <c r="BT130" s="237"/>
      <c r="BU130" s="237"/>
      <c r="BV130" s="237"/>
      <c r="BW130" s="237"/>
      <c r="BX130" s="237"/>
      <c r="BY130" s="237"/>
      <c r="BZ130" s="237"/>
      <c r="CA130" s="237"/>
      <c r="CB130" s="237"/>
      <c r="CC130" s="237"/>
      <c r="CD130" s="237"/>
      <c r="CE130" s="237"/>
      <c r="CF130" s="237"/>
      <c r="CG130" s="237"/>
      <c r="CH130" s="237"/>
      <c r="CI130" s="237"/>
      <c r="CJ130" s="237"/>
      <c r="CK130" s="237"/>
      <c r="CL130" s="237"/>
      <c r="CM130" s="237"/>
      <c r="CN130" s="237"/>
      <c r="CO130" s="237"/>
      <c r="CP130" s="237"/>
      <c r="CQ130" s="237"/>
      <c r="CR130" s="237"/>
      <c r="CS130" s="237"/>
      <c r="CT130" s="237"/>
      <c r="CU130" s="237"/>
      <c r="CV130" s="237"/>
      <c r="CW130" s="237"/>
      <c r="CX130" s="237"/>
      <c r="CY130" s="237"/>
    </row>
    <row r="131">
      <c r="A131" s="237"/>
      <c r="B131" s="237"/>
      <c r="C131" s="237"/>
      <c r="D131" s="237"/>
      <c r="E131" s="238"/>
      <c r="F131" s="237"/>
      <c r="G131" s="237"/>
      <c r="H131" s="237"/>
      <c r="I131" s="237"/>
      <c r="J131" s="237"/>
      <c r="K131" s="237"/>
      <c r="L131" s="237"/>
      <c r="M131" s="237"/>
      <c r="N131" s="237"/>
      <c r="O131" s="237"/>
      <c r="P131" s="237"/>
      <c r="Q131" s="237"/>
      <c r="R131" s="237"/>
      <c r="S131" s="237"/>
      <c r="T131" s="237"/>
      <c r="U131" s="237"/>
      <c r="V131" s="237"/>
      <c r="W131" s="237"/>
      <c r="X131" s="237"/>
      <c r="Y131" s="237"/>
      <c r="Z131" s="237"/>
      <c r="AA131" s="237"/>
      <c r="AB131" s="237"/>
      <c r="AC131" s="237"/>
      <c r="AD131" s="237"/>
      <c r="AE131" s="237"/>
      <c r="AF131" s="237"/>
      <c r="AG131" s="237"/>
      <c r="AH131" s="237"/>
      <c r="AI131" s="237"/>
      <c r="AJ131" s="237"/>
      <c r="AK131" s="237"/>
      <c r="AL131" s="237"/>
      <c r="AM131" s="237"/>
      <c r="AN131" s="237"/>
      <c r="AO131" s="237"/>
      <c r="AP131" s="237"/>
      <c r="AQ131" s="237"/>
      <c r="AR131" s="237"/>
      <c r="AS131" s="237"/>
      <c r="AT131" s="237"/>
      <c r="AU131" s="237"/>
      <c r="AV131" s="237"/>
      <c r="AW131" s="237"/>
      <c r="AX131" s="237"/>
      <c r="AY131" s="237"/>
      <c r="AZ131" s="237"/>
      <c r="BA131" s="237"/>
      <c r="BB131" s="237"/>
      <c r="BC131" s="237"/>
      <c r="BD131" s="237"/>
      <c r="BE131" s="237"/>
      <c r="BF131" s="237"/>
      <c r="BG131" s="237"/>
      <c r="BH131" s="237"/>
      <c r="BI131" s="237"/>
      <c r="BJ131" s="237"/>
      <c r="BK131" s="237"/>
      <c r="BL131" s="237"/>
      <c r="BM131" s="237"/>
      <c r="BN131" s="237"/>
      <c r="BO131" s="237"/>
      <c r="BP131" s="237"/>
      <c r="BQ131" s="237"/>
      <c r="BR131" s="237"/>
      <c r="BS131" s="237"/>
      <c r="BT131" s="237"/>
      <c r="BU131" s="237"/>
      <c r="BV131" s="237"/>
      <c r="BW131" s="237"/>
      <c r="BX131" s="237"/>
      <c r="BY131" s="237"/>
      <c r="BZ131" s="237"/>
      <c r="CA131" s="237"/>
      <c r="CB131" s="237"/>
      <c r="CC131" s="237"/>
      <c r="CD131" s="237"/>
      <c r="CE131" s="237"/>
      <c r="CF131" s="237"/>
      <c r="CG131" s="237"/>
      <c r="CH131" s="237"/>
      <c r="CI131" s="237"/>
      <c r="CJ131" s="237"/>
      <c r="CK131" s="237"/>
      <c r="CL131" s="237"/>
      <c r="CM131" s="237"/>
      <c r="CN131" s="237"/>
      <c r="CO131" s="237"/>
      <c r="CP131" s="237"/>
      <c r="CQ131" s="237"/>
      <c r="CR131" s="237"/>
      <c r="CS131" s="237"/>
      <c r="CT131" s="237"/>
      <c r="CU131" s="237"/>
      <c r="CV131" s="237"/>
      <c r="CW131" s="237"/>
      <c r="CX131" s="237"/>
      <c r="CY131" s="237"/>
    </row>
    <row r="132">
      <c r="A132" s="237"/>
      <c r="B132" s="237"/>
      <c r="C132" s="237"/>
      <c r="D132" s="237"/>
      <c r="E132" s="238"/>
      <c r="F132" s="237"/>
      <c r="G132" s="237"/>
      <c r="H132" s="237"/>
      <c r="I132" s="237"/>
      <c r="J132" s="237"/>
      <c r="K132" s="237"/>
      <c r="L132" s="237"/>
      <c r="M132" s="237"/>
      <c r="N132" s="237"/>
      <c r="O132" s="237"/>
      <c r="P132" s="237"/>
      <c r="Q132" s="237"/>
      <c r="R132" s="237"/>
      <c r="S132" s="237"/>
      <c r="T132" s="237"/>
      <c r="U132" s="237"/>
      <c r="V132" s="237"/>
      <c r="W132" s="237"/>
      <c r="X132" s="237"/>
      <c r="Y132" s="237"/>
      <c r="Z132" s="237"/>
      <c r="AA132" s="237"/>
      <c r="AB132" s="237"/>
      <c r="AC132" s="237"/>
      <c r="AD132" s="237"/>
      <c r="AE132" s="237"/>
      <c r="AF132" s="237"/>
      <c r="AG132" s="237"/>
      <c r="AH132" s="237"/>
      <c r="AI132" s="237"/>
      <c r="AJ132" s="237"/>
      <c r="AK132" s="237"/>
      <c r="AL132" s="237"/>
      <c r="AM132" s="237"/>
      <c r="AN132" s="237"/>
      <c r="AO132" s="237"/>
      <c r="AP132" s="237"/>
      <c r="AQ132" s="237"/>
      <c r="AR132" s="237"/>
      <c r="AS132" s="237"/>
      <c r="AT132" s="237"/>
      <c r="AU132" s="237"/>
      <c r="AV132" s="237"/>
      <c r="AW132" s="237"/>
      <c r="AX132" s="237"/>
      <c r="AY132" s="237"/>
      <c r="AZ132" s="237"/>
      <c r="BA132" s="237"/>
      <c r="BB132" s="237"/>
      <c r="BC132" s="237"/>
      <c r="BD132" s="237"/>
      <c r="BE132" s="237"/>
      <c r="BF132" s="237"/>
      <c r="BG132" s="237"/>
      <c r="BH132" s="237"/>
      <c r="BI132" s="237"/>
      <c r="BJ132" s="237"/>
      <c r="BK132" s="237"/>
      <c r="BL132" s="237"/>
      <c r="BM132" s="237"/>
      <c r="BN132" s="237"/>
      <c r="BO132" s="237"/>
      <c r="BP132" s="237"/>
      <c r="BQ132" s="237"/>
      <c r="BR132" s="237"/>
      <c r="BS132" s="237"/>
      <c r="BT132" s="237"/>
      <c r="BU132" s="237"/>
      <c r="BV132" s="237"/>
      <c r="BW132" s="237"/>
      <c r="BX132" s="237"/>
      <c r="BY132" s="237"/>
      <c r="BZ132" s="237"/>
      <c r="CA132" s="237"/>
      <c r="CB132" s="237"/>
      <c r="CC132" s="237"/>
      <c r="CD132" s="237"/>
      <c r="CE132" s="237"/>
      <c r="CF132" s="237"/>
      <c r="CG132" s="237"/>
      <c r="CH132" s="237"/>
      <c r="CI132" s="237"/>
      <c r="CJ132" s="237"/>
      <c r="CK132" s="237"/>
      <c r="CL132" s="237"/>
      <c r="CM132" s="237"/>
      <c r="CN132" s="237"/>
      <c r="CO132" s="237"/>
      <c r="CP132" s="237"/>
      <c r="CQ132" s="237"/>
      <c r="CR132" s="237"/>
      <c r="CS132" s="237"/>
      <c r="CT132" s="237"/>
      <c r="CU132" s="237"/>
      <c r="CV132" s="237"/>
      <c r="CW132" s="237"/>
      <c r="CX132" s="237"/>
      <c r="CY132" s="237"/>
    </row>
    <row r="133">
      <c r="A133" s="237"/>
      <c r="B133" s="237"/>
      <c r="C133" s="237"/>
      <c r="D133" s="237"/>
      <c r="E133" s="238"/>
      <c r="F133" s="237"/>
      <c r="G133" s="237"/>
      <c r="H133" s="237"/>
      <c r="I133" s="237"/>
      <c r="J133" s="237"/>
      <c r="K133" s="237"/>
      <c r="L133" s="237"/>
      <c r="M133" s="237"/>
      <c r="N133" s="237"/>
      <c r="O133" s="237"/>
      <c r="P133" s="237"/>
      <c r="Q133" s="237"/>
      <c r="R133" s="237"/>
      <c r="S133" s="237"/>
      <c r="T133" s="237"/>
      <c r="U133" s="237"/>
      <c r="V133" s="237"/>
      <c r="W133" s="237"/>
      <c r="X133" s="237"/>
      <c r="Y133" s="237"/>
      <c r="Z133" s="237"/>
      <c r="AA133" s="237"/>
      <c r="AB133" s="237"/>
      <c r="AC133" s="237"/>
      <c r="AD133" s="237"/>
      <c r="AE133" s="237"/>
      <c r="AF133" s="237"/>
      <c r="AG133" s="237"/>
      <c r="AH133" s="237"/>
      <c r="AI133" s="237"/>
      <c r="AJ133" s="237"/>
      <c r="AK133" s="237"/>
      <c r="AL133" s="237"/>
      <c r="AM133" s="237"/>
      <c r="AN133" s="237"/>
      <c r="AO133" s="237"/>
      <c r="AP133" s="237"/>
      <c r="AQ133" s="237"/>
      <c r="AR133" s="237"/>
      <c r="AS133" s="237"/>
      <c r="AT133" s="237"/>
      <c r="AU133" s="237"/>
      <c r="AV133" s="237"/>
      <c r="AW133" s="237"/>
      <c r="AX133" s="237"/>
      <c r="AY133" s="237"/>
      <c r="AZ133" s="237"/>
      <c r="BA133" s="237"/>
      <c r="BB133" s="237"/>
      <c r="BC133" s="237"/>
      <c r="BD133" s="237"/>
      <c r="BE133" s="237"/>
      <c r="BF133" s="237"/>
      <c r="BG133" s="237"/>
      <c r="BH133" s="237"/>
      <c r="BI133" s="237"/>
      <c r="BJ133" s="237"/>
      <c r="BK133" s="237"/>
      <c r="BL133" s="237"/>
      <c r="BM133" s="237"/>
      <c r="BN133" s="237"/>
      <c r="BO133" s="237"/>
      <c r="BP133" s="237"/>
      <c r="BQ133" s="237"/>
      <c r="BR133" s="237"/>
      <c r="BS133" s="237"/>
      <c r="BT133" s="237"/>
      <c r="BU133" s="237"/>
      <c r="BV133" s="237"/>
      <c r="BW133" s="237"/>
      <c r="BX133" s="237"/>
      <c r="BY133" s="237"/>
      <c r="BZ133" s="237"/>
      <c r="CA133" s="237"/>
      <c r="CB133" s="237"/>
      <c r="CC133" s="237"/>
      <c r="CD133" s="237"/>
      <c r="CE133" s="237"/>
      <c r="CF133" s="237"/>
      <c r="CG133" s="237"/>
      <c r="CH133" s="237"/>
      <c r="CI133" s="237"/>
      <c r="CJ133" s="237"/>
      <c r="CK133" s="237"/>
      <c r="CL133" s="237"/>
      <c r="CM133" s="237"/>
      <c r="CN133" s="237"/>
      <c r="CO133" s="237"/>
      <c r="CP133" s="237"/>
      <c r="CQ133" s="237"/>
      <c r="CR133" s="237"/>
      <c r="CS133" s="237"/>
      <c r="CT133" s="237"/>
      <c r="CU133" s="237"/>
      <c r="CV133" s="237"/>
      <c r="CW133" s="237"/>
      <c r="CX133" s="237"/>
      <c r="CY133" s="237"/>
    </row>
    <row r="134">
      <c r="A134" s="237"/>
      <c r="B134" s="237"/>
      <c r="C134" s="237"/>
      <c r="D134" s="237"/>
      <c r="E134" s="238"/>
      <c r="F134" s="237"/>
      <c r="G134" s="237"/>
      <c r="H134" s="237"/>
      <c r="I134" s="237"/>
      <c r="J134" s="237"/>
      <c r="K134" s="237"/>
      <c r="L134" s="237"/>
      <c r="M134" s="237"/>
      <c r="N134" s="237"/>
      <c r="O134" s="237"/>
      <c r="P134" s="237"/>
      <c r="Q134" s="237"/>
      <c r="R134" s="237"/>
      <c r="S134" s="237"/>
      <c r="T134" s="237"/>
      <c r="U134" s="237"/>
      <c r="V134" s="237"/>
      <c r="W134" s="237"/>
      <c r="X134" s="237"/>
      <c r="Y134" s="237"/>
      <c r="Z134" s="237"/>
      <c r="AA134" s="237"/>
      <c r="AB134" s="237"/>
      <c r="AC134" s="237"/>
      <c r="AD134" s="237"/>
      <c r="AE134" s="237"/>
      <c r="AF134" s="237"/>
      <c r="AG134" s="237"/>
      <c r="AH134" s="237"/>
      <c r="AI134" s="237"/>
      <c r="AJ134" s="237"/>
      <c r="AK134" s="237"/>
      <c r="AL134" s="237"/>
      <c r="AM134" s="237"/>
      <c r="AN134" s="237"/>
      <c r="AO134" s="237"/>
      <c r="AP134" s="237"/>
      <c r="AQ134" s="237"/>
      <c r="AR134" s="237"/>
      <c r="AS134" s="237"/>
      <c r="AT134" s="237"/>
      <c r="AU134" s="237"/>
      <c r="AV134" s="237"/>
      <c r="AW134" s="237"/>
      <c r="AX134" s="237"/>
      <c r="AY134" s="237"/>
      <c r="AZ134" s="237"/>
      <c r="BA134" s="237"/>
      <c r="BB134" s="237"/>
      <c r="BC134" s="237"/>
      <c r="BD134" s="237"/>
      <c r="BE134" s="237"/>
      <c r="BF134" s="237"/>
      <c r="BG134" s="237"/>
      <c r="BH134" s="237"/>
      <c r="BI134" s="237"/>
      <c r="BJ134" s="237"/>
      <c r="BK134" s="237"/>
      <c r="BL134" s="237"/>
      <c r="BM134" s="237"/>
      <c r="BN134" s="237"/>
      <c r="BO134" s="237"/>
      <c r="BP134" s="237"/>
      <c r="BQ134" s="237"/>
      <c r="BR134" s="237"/>
      <c r="BS134" s="237"/>
      <c r="BT134" s="237"/>
      <c r="BU134" s="237"/>
      <c r="BV134" s="237"/>
      <c r="BW134" s="237"/>
      <c r="BX134" s="237"/>
      <c r="BY134" s="237"/>
      <c r="BZ134" s="237"/>
      <c r="CA134" s="237"/>
      <c r="CB134" s="237"/>
      <c r="CC134" s="237"/>
      <c r="CD134" s="237"/>
      <c r="CE134" s="237"/>
      <c r="CF134" s="237"/>
      <c r="CG134" s="237"/>
      <c r="CH134" s="237"/>
      <c r="CI134" s="237"/>
      <c r="CJ134" s="237"/>
      <c r="CK134" s="237"/>
      <c r="CL134" s="237"/>
      <c r="CM134" s="237"/>
      <c r="CN134" s="237"/>
      <c r="CO134" s="237"/>
      <c r="CP134" s="237"/>
      <c r="CQ134" s="237"/>
      <c r="CR134" s="237"/>
      <c r="CS134" s="237"/>
      <c r="CT134" s="237"/>
      <c r="CU134" s="237"/>
      <c r="CV134" s="237"/>
      <c r="CW134" s="237"/>
      <c r="CX134" s="237"/>
      <c r="CY134" s="237"/>
    </row>
    <row r="135">
      <c r="A135" s="237"/>
      <c r="B135" s="237"/>
      <c r="C135" s="237"/>
      <c r="D135" s="237"/>
      <c r="E135" s="238"/>
      <c r="F135" s="237"/>
      <c r="G135" s="237"/>
      <c r="H135" s="237"/>
      <c r="I135" s="237"/>
      <c r="J135" s="237"/>
      <c r="K135" s="237"/>
      <c r="L135" s="237"/>
      <c r="M135" s="237"/>
      <c r="N135" s="237"/>
      <c r="O135" s="237"/>
      <c r="P135" s="237"/>
      <c r="Q135" s="237"/>
      <c r="R135" s="237"/>
      <c r="S135" s="237"/>
      <c r="T135" s="237"/>
      <c r="U135" s="237"/>
      <c r="V135" s="237"/>
      <c r="W135" s="237"/>
      <c r="X135" s="237"/>
      <c r="Y135" s="237"/>
      <c r="Z135" s="237"/>
      <c r="AA135" s="237"/>
      <c r="AB135" s="237"/>
      <c r="AC135" s="237"/>
      <c r="AD135" s="237"/>
      <c r="AE135" s="237"/>
      <c r="AF135" s="237"/>
      <c r="AG135" s="237"/>
      <c r="AH135" s="237"/>
      <c r="AI135" s="237"/>
      <c r="AJ135" s="237"/>
      <c r="AK135" s="237"/>
      <c r="AL135" s="237"/>
      <c r="AM135" s="237"/>
      <c r="AN135" s="237"/>
      <c r="AO135" s="237"/>
      <c r="AP135" s="237"/>
      <c r="AQ135" s="237"/>
      <c r="AR135" s="237"/>
      <c r="AS135" s="237"/>
      <c r="AT135" s="237"/>
      <c r="AU135" s="237"/>
      <c r="AV135" s="237"/>
      <c r="AW135" s="237"/>
      <c r="AX135" s="237"/>
      <c r="AY135" s="237"/>
      <c r="AZ135" s="237"/>
      <c r="BA135" s="237"/>
      <c r="BB135" s="237"/>
      <c r="BC135" s="237"/>
      <c r="BD135" s="237"/>
      <c r="BE135" s="237"/>
      <c r="BF135" s="237"/>
      <c r="BG135" s="237"/>
      <c r="BH135" s="237"/>
      <c r="BI135" s="237"/>
      <c r="BJ135" s="237"/>
      <c r="BK135" s="237"/>
      <c r="BL135" s="237"/>
      <c r="BM135" s="237"/>
      <c r="BN135" s="237"/>
      <c r="BO135" s="237"/>
      <c r="BP135" s="237"/>
      <c r="BQ135" s="237"/>
      <c r="BR135" s="237"/>
      <c r="BS135" s="237"/>
      <c r="BT135" s="237"/>
      <c r="BU135" s="237"/>
      <c r="BV135" s="237"/>
      <c r="BW135" s="237"/>
      <c r="BX135" s="237"/>
      <c r="BY135" s="237"/>
      <c r="BZ135" s="237"/>
      <c r="CA135" s="237"/>
      <c r="CB135" s="237"/>
      <c r="CC135" s="237"/>
      <c r="CD135" s="237"/>
      <c r="CE135" s="237"/>
      <c r="CF135" s="237"/>
      <c r="CG135" s="237"/>
      <c r="CH135" s="237"/>
      <c r="CI135" s="237"/>
      <c r="CJ135" s="237"/>
      <c r="CK135" s="237"/>
      <c r="CL135" s="237"/>
      <c r="CM135" s="237"/>
      <c r="CN135" s="237"/>
      <c r="CO135" s="237"/>
      <c r="CP135" s="237"/>
      <c r="CQ135" s="237"/>
      <c r="CR135" s="237"/>
      <c r="CS135" s="237"/>
      <c r="CT135" s="237"/>
      <c r="CU135" s="237"/>
      <c r="CV135" s="237"/>
      <c r="CW135" s="237"/>
      <c r="CX135" s="237"/>
      <c r="CY135" s="237"/>
    </row>
    <row r="136">
      <c r="A136" s="237"/>
      <c r="B136" s="237"/>
      <c r="C136" s="237"/>
      <c r="D136" s="237"/>
      <c r="E136" s="238"/>
      <c r="F136" s="237"/>
      <c r="G136" s="237"/>
      <c r="H136" s="237"/>
      <c r="I136" s="237"/>
      <c r="J136" s="237"/>
      <c r="K136" s="237"/>
      <c r="L136" s="237"/>
      <c r="M136" s="237"/>
      <c r="N136" s="237"/>
      <c r="O136" s="237"/>
      <c r="P136" s="237"/>
      <c r="Q136" s="237"/>
      <c r="R136" s="237"/>
      <c r="S136" s="237"/>
      <c r="T136" s="237"/>
      <c r="U136" s="237"/>
      <c r="V136" s="237"/>
      <c r="W136" s="237"/>
      <c r="X136" s="237"/>
      <c r="Y136" s="237"/>
      <c r="Z136" s="237"/>
      <c r="AA136" s="237"/>
      <c r="AB136" s="237"/>
      <c r="AC136" s="237"/>
      <c r="AD136" s="237"/>
      <c r="AE136" s="237"/>
      <c r="AF136" s="237"/>
      <c r="AG136" s="237"/>
      <c r="AH136" s="237"/>
      <c r="AI136" s="237"/>
      <c r="AJ136" s="237"/>
      <c r="AK136" s="237"/>
      <c r="AL136" s="237"/>
      <c r="AM136" s="237"/>
      <c r="AN136" s="237"/>
      <c r="AO136" s="237"/>
      <c r="AP136" s="237"/>
      <c r="AQ136" s="237"/>
      <c r="AR136" s="237"/>
      <c r="AS136" s="237"/>
      <c r="AT136" s="237"/>
      <c r="AU136" s="237"/>
      <c r="AV136" s="237"/>
      <c r="AW136" s="237"/>
      <c r="AX136" s="237"/>
      <c r="AY136" s="237"/>
      <c r="AZ136" s="237"/>
      <c r="BA136" s="237"/>
      <c r="BB136" s="237"/>
      <c r="BC136" s="237"/>
      <c r="BD136" s="237"/>
      <c r="BE136" s="237"/>
      <c r="BF136" s="237"/>
      <c r="BG136" s="237"/>
      <c r="BH136" s="237"/>
      <c r="BI136" s="237"/>
      <c r="BJ136" s="237"/>
      <c r="BK136" s="237"/>
      <c r="BL136" s="237"/>
      <c r="BM136" s="237"/>
      <c r="BN136" s="237"/>
      <c r="BO136" s="237"/>
      <c r="BP136" s="237"/>
      <c r="BQ136" s="237"/>
      <c r="BR136" s="237"/>
      <c r="BS136" s="237"/>
      <c r="BT136" s="237"/>
      <c r="BU136" s="237"/>
      <c r="BV136" s="237"/>
      <c r="BW136" s="237"/>
      <c r="BX136" s="237"/>
      <c r="BY136" s="237"/>
      <c r="BZ136" s="237"/>
      <c r="CA136" s="237"/>
      <c r="CB136" s="237"/>
      <c r="CC136" s="237"/>
      <c r="CD136" s="237"/>
      <c r="CE136" s="237"/>
      <c r="CF136" s="237"/>
      <c r="CG136" s="237"/>
      <c r="CH136" s="237"/>
      <c r="CI136" s="237"/>
      <c r="CJ136" s="237"/>
      <c r="CK136" s="237"/>
      <c r="CL136" s="237"/>
      <c r="CM136" s="237"/>
      <c r="CN136" s="237"/>
      <c r="CO136" s="237"/>
      <c r="CP136" s="237"/>
      <c r="CQ136" s="237"/>
      <c r="CR136" s="237"/>
      <c r="CS136" s="237"/>
      <c r="CT136" s="237"/>
      <c r="CU136" s="237"/>
      <c r="CV136" s="237"/>
      <c r="CW136" s="237"/>
      <c r="CX136" s="237"/>
      <c r="CY136" s="237"/>
    </row>
    <row r="137">
      <c r="A137" s="237"/>
      <c r="B137" s="237"/>
      <c r="C137" s="237"/>
      <c r="D137" s="237"/>
      <c r="E137" s="238"/>
      <c r="F137" s="237"/>
      <c r="G137" s="237"/>
      <c r="H137" s="237"/>
      <c r="I137" s="237"/>
      <c r="J137" s="237"/>
      <c r="K137" s="237"/>
      <c r="L137" s="237"/>
      <c r="M137" s="237"/>
      <c r="N137" s="237"/>
      <c r="O137" s="237"/>
      <c r="P137" s="237"/>
      <c r="Q137" s="237"/>
      <c r="R137" s="237"/>
      <c r="S137" s="237"/>
      <c r="T137" s="237"/>
      <c r="U137" s="237"/>
      <c r="V137" s="237"/>
      <c r="W137" s="237"/>
      <c r="X137" s="237"/>
      <c r="Y137" s="237"/>
      <c r="Z137" s="237"/>
      <c r="AA137" s="237"/>
      <c r="AB137" s="237"/>
      <c r="AC137" s="237"/>
      <c r="AD137" s="237"/>
      <c r="AE137" s="237"/>
      <c r="AF137" s="237"/>
      <c r="AG137" s="237"/>
      <c r="AH137" s="237"/>
      <c r="AI137" s="237"/>
      <c r="AJ137" s="237"/>
      <c r="AK137" s="237"/>
      <c r="AL137" s="237"/>
      <c r="AM137" s="237"/>
      <c r="AN137" s="237"/>
      <c r="AO137" s="237"/>
      <c r="AP137" s="237"/>
      <c r="AQ137" s="237"/>
      <c r="AR137" s="237"/>
      <c r="AS137" s="237"/>
      <c r="AT137" s="237"/>
      <c r="AU137" s="237"/>
      <c r="AV137" s="237"/>
      <c r="AW137" s="237"/>
      <c r="AX137" s="237"/>
      <c r="AY137" s="237"/>
      <c r="AZ137" s="237"/>
      <c r="BA137" s="237"/>
      <c r="BB137" s="237"/>
      <c r="BC137" s="237"/>
      <c r="BD137" s="237"/>
      <c r="BE137" s="237"/>
      <c r="BF137" s="237"/>
      <c r="BG137" s="237"/>
      <c r="BH137" s="237"/>
      <c r="BI137" s="237"/>
      <c r="BJ137" s="237"/>
      <c r="BK137" s="237"/>
      <c r="BL137" s="237"/>
      <c r="BM137" s="237"/>
      <c r="BN137" s="237"/>
      <c r="BO137" s="237"/>
      <c r="BP137" s="237"/>
      <c r="BQ137" s="237"/>
      <c r="BR137" s="237"/>
      <c r="BS137" s="237"/>
      <c r="BT137" s="237"/>
      <c r="BU137" s="237"/>
      <c r="BV137" s="237"/>
      <c r="BW137" s="237"/>
      <c r="BX137" s="237"/>
      <c r="BY137" s="237"/>
      <c r="BZ137" s="237"/>
      <c r="CA137" s="237"/>
      <c r="CB137" s="237"/>
      <c r="CC137" s="237"/>
      <c r="CD137" s="237"/>
      <c r="CE137" s="237"/>
      <c r="CF137" s="237"/>
      <c r="CG137" s="237"/>
      <c r="CH137" s="237"/>
      <c r="CI137" s="237"/>
      <c r="CJ137" s="237"/>
      <c r="CK137" s="237"/>
      <c r="CL137" s="237"/>
      <c r="CM137" s="237"/>
      <c r="CN137" s="237"/>
      <c r="CO137" s="237"/>
      <c r="CP137" s="237"/>
      <c r="CQ137" s="237"/>
      <c r="CR137" s="237"/>
      <c r="CS137" s="237"/>
      <c r="CT137" s="237"/>
      <c r="CU137" s="237"/>
      <c r="CV137" s="237"/>
      <c r="CW137" s="237"/>
      <c r="CX137" s="237"/>
      <c r="CY137" s="237"/>
    </row>
    <row r="138">
      <c r="A138" s="237"/>
      <c r="B138" s="237"/>
      <c r="C138" s="237"/>
      <c r="D138" s="237"/>
      <c r="E138" s="238"/>
      <c r="F138" s="237"/>
      <c r="G138" s="237"/>
      <c r="H138" s="237"/>
      <c r="I138" s="237"/>
      <c r="J138" s="237"/>
      <c r="K138" s="237"/>
      <c r="L138" s="237"/>
      <c r="M138" s="237"/>
      <c r="N138" s="237"/>
      <c r="O138" s="237"/>
      <c r="P138" s="237"/>
      <c r="Q138" s="237"/>
      <c r="R138" s="237"/>
      <c r="S138" s="237"/>
      <c r="T138" s="237"/>
      <c r="U138" s="237"/>
      <c r="V138" s="237"/>
      <c r="W138" s="237"/>
      <c r="X138" s="237"/>
      <c r="Y138" s="237"/>
      <c r="Z138" s="237"/>
      <c r="AA138" s="237"/>
      <c r="AB138" s="237"/>
      <c r="AC138" s="237"/>
      <c r="AD138" s="237"/>
      <c r="AE138" s="237"/>
      <c r="AF138" s="237"/>
      <c r="AG138" s="237"/>
      <c r="AH138" s="237"/>
      <c r="AI138" s="237"/>
      <c r="AJ138" s="237"/>
      <c r="AK138" s="237"/>
      <c r="AL138" s="237"/>
      <c r="AM138" s="237"/>
      <c r="AN138" s="237"/>
      <c r="AO138" s="237"/>
      <c r="AP138" s="237"/>
      <c r="AQ138" s="237"/>
      <c r="AR138" s="237"/>
      <c r="AS138" s="237"/>
      <c r="AT138" s="237"/>
      <c r="AU138" s="237"/>
      <c r="AV138" s="237"/>
      <c r="AW138" s="237"/>
      <c r="AX138" s="237"/>
      <c r="AY138" s="237"/>
      <c r="AZ138" s="237"/>
      <c r="BA138" s="237"/>
      <c r="BB138" s="237"/>
      <c r="BC138" s="237"/>
      <c r="BD138" s="237"/>
      <c r="BE138" s="237"/>
      <c r="BF138" s="237"/>
      <c r="BG138" s="237"/>
      <c r="BH138" s="237"/>
      <c r="BI138" s="237"/>
      <c r="BJ138" s="237"/>
      <c r="BK138" s="237"/>
      <c r="BL138" s="237"/>
      <c r="BM138" s="237"/>
      <c r="BN138" s="237"/>
      <c r="BO138" s="237"/>
      <c r="BP138" s="237"/>
      <c r="BQ138" s="237"/>
      <c r="BR138" s="237"/>
      <c r="BS138" s="237"/>
      <c r="BT138" s="237"/>
      <c r="BU138" s="237"/>
      <c r="BV138" s="237"/>
      <c r="BW138" s="237"/>
      <c r="BX138" s="237"/>
      <c r="BY138" s="237"/>
      <c r="BZ138" s="237"/>
      <c r="CA138" s="237"/>
      <c r="CB138" s="237"/>
      <c r="CC138" s="237"/>
      <c r="CD138" s="237"/>
      <c r="CE138" s="237"/>
      <c r="CF138" s="237"/>
      <c r="CG138" s="237"/>
      <c r="CH138" s="237"/>
      <c r="CI138" s="237"/>
      <c r="CJ138" s="237"/>
      <c r="CK138" s="237"/>
      <c r="CL138" s="237"/>
      <c r="CM138" s="237"/>
      <c r="CN138" s="237"/>
      <c r="CO138" s="237"/>
      <c r="CP138" s="237"/>
      <c r="CQ138" s="237"/>
      <c r="CR138" s="237"/>
      <c r="CS138" s="237"/>
      <c r="CT138" s="237"/>
      <c r="CU138" s="237"/>
      <c r="CV138" s="237"/>
      <c r="CW138" s="237"/>
      <c r="CX138" s="237"/>
      <c r="CY138" s="237"/>
    </row>
    <row r="139">
      <c r="A139" s="237"/>
      <c r="B139" s="237"/>
      <c r="C139" s="237"/>
      <c r="D139" s="237"/>
      <c r="E139" s="238"/>
      <c r="F139" s="237"/>
      <c r="G139" s="237"/>
      <c r="H139" s="237"/>
      <c r="I139" s="237"/>
      <c r="J139" s="237"/>
      <c r="K139" s="237"/>
      <c r="L139" s="237"/>
      <c r="M139" s="237"/>
      <c r="N139" s="237"/>
      <c r="O139" s="237"/>
      <c r="P139" s="237"/>
      <c r="Q139" s="237"/>
      <c r="R139" s="237"/>
      <c r="S139" s="237"/>
      <c r="T139" s="237"/>
      <c r="U139" s="237"/>
      <c r="V139" s="237"/>
      <c r="W139" s="237"/>
      <c r="X139" s="237"/>
      <c r="Y139" s="237"/>
      <c r="Z139" s="237"/>
      <c r="AA139" s="237"/>
      <c r="AB139" s="237"/>
      <c r="AC139" s="237"/>
      <c r="AD139" s="237"/>
      <c r="AE139" s="237"/>
      <c r="AF139" s="237"/>
      <c r="AG139" s="237"/>
      <c r="AH139" s="237"/>
      <c r="AI139" s="237"/>
      <c r="AJ139" s="237"/>
      <c r="AK139" s="237"/>
      <c r="AL139" s="237"/>
      <c r="AM139" s="237"/>
      <c r="AN139" s="237"/>
      <c r="AO139" s="237"/>
      <c r="AP139" s="237"/>
      <c r="AQ139" s="237"/>
      <c r="AR139" s="237"/>
      <c r="AS139" s="237"/>
      <c r="AT139" s="237"/>
      <c r="AU139" s="237"/>
      <c r="AV139" s="237"/>
      <c r="AW139" s="237"/>
      <c r="AX139" s="237"/>
      <c r="AY139" s="237"/>
      <c r="AZ139" s="237"/>
      <c r="BA139" s="237"/>
      <c r="BB139" s="237"/>
      <c r="BC139" s="237"/>
      <c r="BD139" s="237"/>
      <c r="BE139" s="237"/>
      <c r="BF139" s="237"/>
      <c r="BG139" s="237"/>
      <c r="BH139" s="237"/>
      <c r="BI139" s="237"/>
      <c r="BJ139" s="237"/>
      <c r="BK139" s="237"/>
      <c r="BL139" s="237"/>
      <c r="BM139" s="237"/>
      <c r="BN139" s="237"/>
      <c r="BO139" s="237"/>
      <c r="BP139" s="237"/>
      <c r="BQ139" s="237"/>
      <c r="BR139" s="237"/>
      <c r="BS139" s="237"/>
      <c r="BT139" s="237"/>
      <c r="BU139" s="237"/>
      <c r="BV139" s="237"/>
      <c r="BW139" s="237"/>
      <c r="BX139" s="237"/>
      <c r="BY139" s="237"/>
      <c r="BZ139" s="237"/>
      <c r="CA139" s="237"/>
      <c r="CB139" s="237"/>
      <c r="CC139" s="237"/>
      <c r="CD139" s="237"/>
      <c r="CE139" s="237"/>
      <c r="CF139" s="237"/>
      <c r="CG139" s="237"/>
      <c r="CH139" s="237"/>
      <c r="CI139" s="237"/>
      <c r="CJ139" s="237"/>
      <c r="CK139" s="237"/>
      <c r="CL139" s="237"/>
      <c r="CM139" s="237"/>
      <c r="CN139" s="237"/>
      <c r="CO139" s="237"/>
      <c r="CP139" s="237"/>
      <c r="CQ139" s="237"/>
      <c r="CR139" s="237"/>
      <c r="CS139" s="237"/>
      <c r="CT139" s="237"/>
      <c r="CU139" s="237"/>
      <c r="CV139" s="237"/>
      <c r="CW139" s="237"/>
      <c r="CX139" s="237"/>
      <c r="CY139" s="237"/>
    </row>
    <row r="140">
      <c r="A140" s="237"/>
      <c r="B140" s="237"/>
      <c r="C140" s="237"/>
      <c r="D140" s="237"/>
      <c r="E140" s="238"/>
      <c r="F140" s="237"/>
      <c r="G140" s="237"/>
      <c r="H140" s="237"/>
      <c r="I140" s="237"/>
      <c r="J140" s="237"/>
      <c r="K140" s="237"/>
      <c r="L140" s="237"/>
      <c r="M140" s="237"/>
      <c r="N140" s="237"/>
      <c r="O140" s="237"/>
      <c r="P140" s="237"/>
      <c r="Q140" s="237"/>
      <c r="R140" s="237"/>
      <c r="S140" s="237"/>
      <c r="T140" s="237"/>
      <c r="U140" s="237"/>
      <c r="V140" s="237"/>
      <c r="W140" s="237"/>
      <c r="X140" s="237"/>
      <c r="Y140" s="237"/>
      <c r="Z140" s="237"/>
      <c r="AA140" s="237"/>
      <c r="AB140" s="237"/>
      <c r="AC140" s="237"/>
      <c r="AD140" s="237"/>
      <c r="AE140" s="237"/>
      <c r="AF140" s="237"/>
      <c r="AG140" s="237"/>
      <c r="AH140" s="237"/>
      <c r="AI140" s="237"/>
      <c r="AJ140" s="237"/>
      <c r="AK140" s="237"/>
      <c r="AL140" s="237"/>
      <c r="AM140" s="237"/>
      <c r="AN140" s="237"/>
      <c r="AO140" s="237"/>
      <c r="AP140" s="237"/>
      <c r="AQ140" s="237"/>
      <c r="AR140" s="237"/>
      <c r="AS140" s="237"/>
      <c r="AT140" s="237"/>
      <c r="AU140" s="237"/>
      <c r="AV140" s="237"/>
      <c r="AW140" s="237"/>
      <c r="AX140" s="237"/>
      <c r="AY140" s="237"/>
      <c r="AZ140" s="237"/>
      <c r="BA140" s="237"/>
      <c r="BB140" s="237"/>
      <c r="BC140" s="237"/>
      <c r="BD140" s="237"/>
      <c r="BE140" s="237"/>
      <c r="BF140" s="237"/>
      <c r="BG140" s="237"/>
      <c r="BH140" s="237"/>
      <c r="BI140" s="237"/>
      <c r="BJ140" s="237"/>
      <c r="BK140" s="237"/>
      <c r="BL140" s="237"/>
      <c r="BM140" s="237"/>
      <c r="BN140" s="237"/>
      <c r="BO140" s="237"/>
      <c r="BP140" s="237"/>
      <c r="BQ140" s="237"/>
      <c r="BR140" s="237"/>
      <c r="BS140" s="237"/>
      <c r="BT140" s="237"/>
      <c r="BU140" s="237"/>
      <c r="BV140" s="237"/>
      <c r="BW140" s="237"/>
      <c r="BX140" s="237"/>
      <c r="BY140" s="237"/>
      <c r="BZ140" s="237"/>
      <c r="CA140" s="237"/>
      <c r="CB140" s="237"/>
      <c r="CC140" s="237"/>
      <c r="CD140" s="237"/>
      <c r="CE140" s="237"/>
      <c r="CF140" s="237"/>
      <c r="CG140" s="237"/>
      <c r="CH140" s="237"/>
      <c r="CI140" s="237"/>
      <c r="CJ140" s="237"/>
      <c r="CK140" s="237"/>
      <c r="CL140" s="237"/>
      <c r="CM140" s="237"/>
      <c r="CN140" s="237"/>
      <c r="CO140" s="237"/>
      <c r="CP140" s="237"/>
      <c r="CQ140" s="237"/>
      <c r="CR140" s="237"/>
      <c r="CS140" s="237"/>
      <c r="CT140" s="237"/>
      <c r="CU140" s="237"/>
      <c r="CV140" s="237"/>
      <c r="CW140" s="237"/>
      <c r="CX140" s="237"/>
      <c r="CY140" s="237"/>
    </row>
    <row r="141">
      <c r="A141" s="237"/>
      <c r="B141" s="237"/>
      <c r="C141" s="237"/>
      <c r="D141" s="237"/>
      <c r="E141" s="238"/>
      <c r="F141" s="237"/>
      <c r="G141" s="237"/>
      <c r="H141" s="237"/>
      <c r="I141" s="237"/>
      <c r="J141" s="237"/>
      <c r="K141" s="237"/>
      <c r="L141" s="237"/>
      <c r="M141" s="237"/>
      <c r="N141" s="237"/>
      <c r="O141" s="237"/>
      <c r="P141" s="237"/>
      <c r="Q141" s="237"/>
      <c r="R141" s="237"/>
      <c r="S141" s="237"/>
      <c r="T141" s="237"/>
      <c r="U141" s="237"/>
      <c r="V141" s="237"/>
      <c r="W141" s="237"/>
      <c r="X141" s="237"/>
      <c r="Y141" s="237"/>
      <c r="Z141" s="237"/>
      <c r="AA141" s="237"/>
      <c r="AB141" s="237"/>
      <c r="AC141" s="237"/>
      <c r="AD141" s="237"/>
      <c r="AE141" s="237"/>
      <c r="AF141" s="237"/>
      <c r="AG141" s="237"/>
      <c r="AH141" s="237"/>
      <c r="AI141" s="237"/>
      <c r="AJ141" s="237"/>
      <c r="AK141" s="237"/>
      <c r="AL141" s="237"/>
      <c r="AM141" s="237"/>
      <c r="AN141" s="237"/>
      <c r="AO141" s="237"/>
      <c r="AP141" s="237"/>
      <c r="AQ141" s="237"/>
      <c r="AR141" s="237"/>
      <c r="AS141" s="237"/>
      <c r="AT141" s="237"/>
      <c r="AU141" s="237"/>
      <c r="AV141" s="237"/>
      <c r="AW141" s="237"/>
      <c r="AX141" s="237"/>
      <c r="AY141" s="237"/>
      <c r="AZ141" s="237"/>
      <c r="BA141" s="237"/>
      <c r="BB141" s="237"/>
      <c r="BC141" s="237"/>
      <c r="BD141" s="237"/>
      <c r="BE141" s="237"/>
      <c r="BF141" s="237"/>
      <c r="BG141" s="237"/>
      <c r="BH141" s="237"/>
      <c r="BI141" s="237"/>
      <c r="BJ141" s="237"/>
      <c r="BK141" s="237"/>
      <c r="BL141" s="237"/>
      <c r="BM141" s="237"/>
      <c r="BN141" s="237"/>
      <c r="BO141" s="237"/>
      <c r="BP141" s="237"/>
      <c r="BQ141" s="237"/>
      <c r="BR141" s="237"/>
      <c r="BS141" s="237"/>
      <c r="BT141" s="237"/>
      <c r="BU141" s="237"/>
      <c r="BV141" s="237"/>
      <c r="BW141" s="237"/>
      <c r="BX141" s="237"/>
      <c r="BY141" s="237"/>
      <c r="BZ141" s="237"/>
      <c r="CA141" s="237"/>
      <c r="CB141" s="237"/>
      <c r="CC141" s="237"/>
      <c r="CD141" s="237"/>
      <c r="CE141" s="237"/>
      <c r="CF141" s="237"/>
      <c r="CG141" s="237"/>
      <c r="CH141" s="237"/>
      <c r="CI141" s="237"/>
      <c r="CJ141" s="237"/>
      <c r="CK141" s="237"/>
      <c r="CL141" s="237"/>
      <c r="CM141" s="237"/>
      <c r="CN141" s="237"/>
      <c r="CO141" s="237"/>
      <c r="CP141" s="237"/>
      <c r="CQ141" s="237"/>
      <c r="CR141" s="237"/>
      <c r="CS141" s="237"/>
      <c r="CT141" s="237"/>
      <c r="CU141" s="237"/>
      <c r="CV141" s="237"/>
      <c r="CW141" s="237"/>
      <c r="CX141" s="237"/>
      <c r="CY141" s="237"/>
    </row>
    <row r="142">
      <c r="A142" s="237"/>
      <c r="B142" s="237"/>
      <c r="C142" s="237"/>
      <c r="D142" s="237"/>
      <c r="E142" s="238"/>
      <c r="F142" s="237"/>
      <c r="G142" s="237"/>
      <c r="H142" s="237"/>
      <c r="I142" s="237"/>
      <c r="J142" s="237"/>
      <c r="K142" s="237"/>
      <c r="L142" s="237"/>
      <c r="M142" s="237"/>
      <c r="N142" s="237"/>
      <c r="O142" s="237"/>
      <c r="P142" s="237"/>
      <c r="Q142" s="237"/>
      <c r="R142" s="237"/>
      <c r="S142" s="237"/>
      <c r="T142" s="237"/>
      <c r="U142" s="237"/>
      <c r="V142" s="237"/>
      <c r="W142" s="237"/>
      <c r="X142" s="237"/>
      <c r="Y142" s="237"/>
      <c r="Z142" s="237"/>
      <c r="AA142" s="237"/>
      <c r="AB142" s="237"/>
      <c r="AC142" s="237"/>
      <c r="AD142" s="237"/>
      <c r="AE142" s="237"/>
      <c r="AF142" s="237"/>
      <c r="AG142" s="237"/>
      <c r="AH142" s="237"/>
      <c r="AI142" s="237"/>
      <c r="AJ142" s="237"/>
      <c r="AK142" s="237"/>
      <c r="AL142" s="237"/>
      <c r="AM142" s="237"/>
      <c r="AN142" s="237"/>
      <c r="AO142" s="237"/>
      <c r="AP142" s="237"/>
      <c r="AQ142" s="237"/>
      <c r="AR142" s="237"/>
      <c r="AS142" s="237"/>
      <c r="AT142" s="237"/>
      <c r="AU142" s="237"/>
      <c r="AV142" s="237"/>
      <c r="AW142" s="237"/>
      <c r="AX142" s="237"/>
      <c r="AY142" s="237"/>
      <c r="AZ142" s="237"/>
      <c r="BA142" s="237"/>
      <c r="BB142" s="237"/>
      <c r="BC142" s="237"/>
      <c r="BD142" s="237"/>
      <c r="BE142" s="237"/>
      <c r="BF142" s="237"/>
      <c r="BG142" s="237"/>
      <c r="BH142" s="237"/>
      <c r="BI142" s="237"/>
      <c r="BJ142" s="237"/>
      <c r="BK142" s="237"/>
      <c r="BL142" s="237"/>
      <c r="BM142" s="237"/>
      <c r="BN142" s="237"/>
      <c r="BO142" s="237"/>
      <c r="BP142" s="237"/>
      <c r="BQ142" s="237"/>
      <c r="BR142" s="237"/>
      <c r="BS142" s="237"/>
      <c r="BT142" s="237"/>
      <c r="BU142" s="237"/>
      <c r="BV142" s="237"/>
      <c r="BW142" s="237"/>
      <c r="BX142" s="237"/>
      <c r="BY142" s="237"/>
      <c r="BZ142" s="237"/>
      <c r="CA142" s="237"/>
      <c r="CB142" s="237"/>
      <c r="CC142" s="237"/>
      <c r="CD142" s="237"/>
      <c r="CE142" s="237"/>
      <c r="CF142" s="237"/>
      <c r="CG142" s="237"/>
      <c r="CH142" s="237"/>
      <c r="CI142" s="237"/>
      <c r="CJ142" s="237"/>
      <c r="CK142" s="237"/>
      <c r="CL142" s="237"/>
      <c r="CM142" s="237"/>
      <c r="CN142" s="237"/>
      <c r="CO142" s="237"/>
      <c r="CP142" s="237"/>
      <c r="CQ142" s="237"/>
      <c r="CR142" s="237"/>
      <c r="CS142" s="237"/>
      <c r="CT142" s="237"/>
      <c r="CU142" s="237"/>
      <c r="CV142" s="237"/>
      <c r="CW142" s="237"/>
      <c r="CX142" s="237"/>
      <c r="CY142" s="237"/>
    </row>
    <row r="143">
      <c r="A143" s="237"/>
      <c r="B143" s="237"/>
      <c r="C143" s="237"/>
      <c r="D143" s="237"/>
      <c r="E143" s="238"/>
      <c r="F143" s="237"/>
      <c r="G143" s="237"/>
      <c r="H143" s="237"/>
      <c r="I143" s="237"/>
      <c r="J143" s="237"/>
      <c r="K143" s="237"/>
      <c r="L143" s="237"/>
      <c r="M143" s="237"/>
      <c r="N143" s="237"/>
      <c r="O143" s="237"/>
      <c r="P143" s="237"/>
      <c r="Q143" s="237"/>
      <c r="R143" s="237"/>
      <c r="S143" s="237"/>
      <c r="T143" s="237"/>
      <c r="U143" s="237"/>
      <c r="V143" s="237"/>
      <c r="W143" s="237"/>
      <c r="X143" s="237"/>
      <c r="Y143" s="237"/>
      <c r="Z143" s="237"/>
      <c r="AA143" s="237"/>
      <c r="AB143" s="237"/>
      <c r="AC143" s="237"/>
      <c r="AD143" s="237"/>
      <c r="AE143" s="237"/>
      <c r="AF143" s="237"/>
      <c r="AG143" s="237"/>
      <c r="AH143" s="237"/>
      <c r="AI143" s="237"/>
      <c r="AJ143" s="237"/>
      <c r="AK143" s="237"/>
      <c r="AL143" s="237"/>
      <c r="AM143" s="237"/>
      <c r="AN143" s="237"/>
      <c r="AO143" s="237"/>
      <c r="AP143" s="237"/>
      <c r="AQ143" s="237"/>
      <c r="AR143" s="237"/>
      <c r="AS143" s="237"/>
      <c r="AT143" s="237"/>
      <c r="AU143" s="237"/>
      <c r="AV143" s="237"/>
      <c r="AW143" s="237"/>
      <c r="AX143" s="237"/>
      <c r="AY143" s="237"/>
      <c r="AZ143" s="237"/>
      <c r="BA143" s="237"/>
      <c r="BB143" s="237"/>
      <c r="BC143" s="237"/>
      <c r="BD143" s="237"/>
      <c r="BE143" s="237"/>
      <c r="BF143" s="237"/>
      <c r="BG143" s="237"/>
      <c r="BH143" s="237"/>
      <c r="BI143" s="237"/>
      <c r="BJ143" s="237"/>
      <c r="BK143" s="237"/>
      <c r="BL143" s="237"/>
      <c r="BM143" s="237"/>
      <c r="BN143" s="237"/>
      <c r="BO143" s="237"/>
      <c r="BP143" s="237"/>
      <c r="BQ143" s="237"/>
      <c r="BR143" s="237"/>
      <c r="BS143" s="237"/>
      <c r="BT143" s="237"/>
      <c r="BU143" s="237"/>
      <c r="BV143" s="237"/>
      <c r="BW143" s="237"/>
      <c r="BX143" s="237"/>
      <c r="BY143" s="237"/>
      <c r="BZ143" s="237"/>
      <c r="CA143" s="237"/>
      <c r="CB143" s="237"/>
      <c r="CC143" s="237"/>
      <c r="CD143" s="237"/>
      <c r="CE143" s="237"/>
      <c r="CF143" s="237"/>
      <c r="CG143" s="237"/>
      <c r="CH143" s="237"/>
      <c r="CI143" s="237"/>
      <c r="CJ143" s="237"/>
      <c r="CK143" s="237"/>
      <c r="CL143" s="237"/>
      <c r="CM143" s="237"/>
      <c r="CN143" s="237"/>
      <c r="CO143" s="237"/>
      <c r="CP143" s="237"/>
      <c r="CQ143" s="237"/>
      <c r="CR143" s="237"/>
      <c r="CS143" s="237"/>
      <c r="CT143" s="237"/>
      <c r="CU143" s="237"/>
      <c r="CV143" s="237"/>
      <c r="CW143" s="237"/>
      <c r="CX143" s="237"/>
      <c r="CY143" s="237"/>
    </row>
  </sheetData>
  <mergeCells count="48">
    <mergeCell ref="CF17:CK17"/>
    <mergeCell ref="AW17:BB17"/>
    <mergeCell ref="BD17:BI17"/>
    <mergeCell ref="BK17:BP17"/>
    <mergeCell ref="BR17:BW17"/>
    <mergeCell ref="BY17:CD17"/>
    <mergeCell ref="CL14:CL18"/>
    <mergeCell ref="F15:S15"/>
    <mergeCell ref="T15:AG15"/>
    <mergeCell ref="AH15:AU15"/>
    <mergeCell ref="AV15:BI15"/>
    <mergeCell ref="BJ15:BW15"/>
    <mergeCell ref="BX15:CK15"/>
    <mergeCell ref="F16:L16"/>
    <mergeCell ref="M16:S16"/>
    <mergeCell ref="T16:Z16"/>
    <mergeCell ref="AA16:AG16"/>
    <mergeCell ref="AH16:AN16"/>
    <mergeCell ref="AO16:AU16"/>
    <mergeCell ref="AV16:BB16"/>
    <mergeCell ref="BC16:BI16"/>
    <mergeCell ref="BJ16:BP16"/>
    <mergeCell ref="A14:A18"/>
    <mergeCell ref="B14:B18"/>
    <mergeCell ref="C14:C18"/>
    <mergeCell ref="D14:E16"/>
    <mergeCell ref="F14:CK14"/>
    <mergeCell ref="BQ16:BW16"/>
    <mergeCell ref="BX16:CD16"/>
    <mergeCell ref="CE16:CK16"/>
    <mergeCell ref="D17:D18"/>
    <mergeCell ref="E17:E18"/>
    <mergeCell ref="G17:L17"/>
    <mergeCell ref="N17:S17"/>
    <mergeCell ref="U17:Z17"/>
    <mergeCell ref="AB17:AG17"/>
    <mergeCell ref="AI17:AN17"/>
    <mergeCell ref="AP17:AU17"/>
    <mergeCell ref="A9:AG9"/>
    <mergeCell ref="A10:AG10"/>
    <mergeCell ref="A11:AG11"/>
    <mergeCell ref="A12:AG12"/>
    <mergeCell ref="A13:CJ13"/>
    <mergeCell ref="A4:AG4"/>
    <mergeCell ref="A5:AG5"/>
    <mergeCell ref="A6:AG6"/>
    <mergeCell ref="A7:AG7"/>
    <mergeCell ref="A8:AG8"/>
  </mergeCells>
  <pageMargins left="0.70866099999999987" right="0.70866099999999987" top="0.748031" bottom="0.748031" header="0.31496099999999999" footer="0.31496099999999999"/>
  <pageSetup paperSize="8" scale="35" fitToWidth="2" orientation="landscape"/>
  <headerFooter>
    <oddHeader>&amp;C&amp;P</oddHead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9">
    <pageSetUpPr fitToPage="1"/>
  </sheetPr>
  <sheetViews>
    <sheetView zoomScale="69" workbookViewId="0">
      <selection activeCell="S77" sqref="S77"/>
    </sheetView>
  </sheetViews>
  <sheetFormatPr defaultRowHeight="15.75" customHeight="1"/>
  <cols>
    <col customWidth="1" min="1" max="1" style="1" width="11.625"/>
    <col customWidth="1" min="2" max="2" style="1" width="34.5"/>
    <col customWidth="1" min="3" max="3" style="1" width="13.875"/>
    <col customWidth="1" min="4" max="4" style="1" width="16.375"/>
    <col customWidth="1" min="5" max="5" style="1" width="6.125"/>
    <col customWidth="1" min="6" max="10" style="1" width="6"/>
    <col customWidth="1" min="11" max="11" style="1" width="16.5"/>
    <col customWidth="1" min="12" max="17" style="1" width="6"/>
    <col customWidth="1" min="18" max="18" style="1" width="16"/>
    <col customWidth="1" min="19" max="19" style="1" width="8.375"/>
    <col customWidth="1" min="20" max="23" style="1" width="6"/>
    <col customWidth="1" min="24" max="32" style="1" width="8"/>
    <col bestFit="1" customWidth="1" min="33" max="34" style="1" width="8.5"/>
    <col customWidth="1" min="35" max="37" style="1" width="8"/>
    <col customWidth="1" min="38" max="38" style="1" width="7.75"/>
    <col customWidth="1" min="39" max="39" style="1" width="3.5"/>
    <col customWidth="1" min="40" max="40" style="1" width="5.75"/>
    <col customWidth="1" min="41" max="41" style="1" width="16.125"/>
    <col customWidth="1" min="42" max="42" style="1" width="21.25"/>
    <col customWidth="1" min="43" max="52" style="1" width="5"/>
    <col customWidth="1" min="53" max="257" style="1" width="9"/>
  </cols>
  <sheetData>
    <row r="1">
      <c r="AL1" s="114" t="s">
        <v>526</v>
      </c>
    </row>
    <row r="2">
      <c r="AL2" s="114" t="s">
        <v>1</v>
      </c>
    </row>
    <row r="3">
      <c r="AJ3" s="1" t="s">
        <v>406</v>
      </c>
      <c r="AL3" s="114" t="s">
        <v>313</v>
      </c>
      <c r="AM3" s="1" t="s">
        <v>314</v>
      </c>
    </row>
    <row r="4" ht="18.75">
      <c r="A4" s="968" t="s">
        <v>527</v>
      </c>
      <c r="B4" s="968"/>
      <c r="C4" s="968"/>
      <c r="D4" s="968"/>
      <c r="E4" s="968"/>
      <c r="F4" s="968"/>
      <c r="G4" s="968"/>
      <c r="H4" s="968"/>
      <c r="I4" s="968"/>
      <c r="J4" s="968"/>
      <c r="K4" s="968"/>
      <c r="L4" s="968"/>
      <c r="M4" s="968"/>
      <c r="N4" s="968"/>
      <c r="O4" s="968"/>
      <c r="P4" s="968"/>
      <c r="Q4" s="968"/>
      <c r="R4" s="968"/>
      <c r="S4" s="968"/>
      <c r="T4" s="968"/>
      <c r="U4" s="968"/>
      <c r="V4" s="968"/>
      <c r="W4" s="968"/>
      <c r="X4" s="968"/>
      <c r="Y4" s="968"/>
      <c r="Z4" s="968"/>
      <c r="AA4" s="968"/>
      <c r="AB4" s="968"/>
      <c r="AC4" s="968"/>
      <c r="AD4" s="968"/>
      <c r="AE4" s="968"/>
      <c r="AF4" s="968"/>
      <c r="AG4" s="968"/>
      <c r="AH4" s="968"/>
      <c r="AI4" s="968"/>
      <c r="AJ4" s="968"/>
      <c r="AK4" s="968"/>
      <c r="AL4" s="968"/>
    </row>
    <row r="5" ht="18.75">
      <c r="A5" s="932" t="s">
        <v>528</v>
      </c>
      <c r="B5" s="932"/>
      <c r="C5" s="932"/>
      <c r="D5" s="932"/>
      <c r="E5" s="932"/>
      <c r="F5" s="932"/>
      <c r="G5" s="932"/>
      <c r="H5" s="932"/>
      <c r="I5" s="932"/>
      <c r="J5" s="932"/>
      <c r="K5" s="932"/>
      <c r="L5" s="932"/>
      <c r="M5" s="932"/>
      <c r="N5" s="932"/>
      <c r="O5" s="932"/>
      <c r="P5" s="932"/>
      <c r="Q5" s="932"/>
      <c r="R5" s="932"/>
      <c r="S5" s="932"/>
      <c r="T5" s="932"/>
      <c r="U5" s="932"/>
      <c r="V5" s="932"/>
      <c r="W5" s="932"/>
      <c r="X5" s="932"/>
      <c r="Y5" s="932"/>
      <c r="Z5" s="932"/>
      <c r="AA5" s="932"/>
      <c r="AB5" s="932"/>
      <c r="AC5" s="932"/>
      <c r="AD5" s="932"/>
      <c r="AE5" s="932"/>
      <c r="AF5" s="932"/>
      <c r="AG5" s="932"/>
      <c r="AH5" s="932"/>
      <c r="AI5" s="932"/>
      <c r="AJ5" s="932"/>
      <c r="AK5" s="932"/>
      <c r="AL5" s="932"/>
    </row>
    <row r="6">
      <c r="A6" s="268"/>
      <c r="B6" s="268"/>
      <c r="C6" s="268"/>
      <c r="D6" s="268"/>
      <c r="E6" s="268"/>
      <c r="F6" s="268"/>
      <c r="G6" s="268"/>
      <c r="H6" s="268"/>
      <c r="I6" s="268"/>
      <c r="J6" s="268"/>
      <c r="K6" s="268"/>
      <c r="L6" s="268"/>
      <c r="M6" s="268"/>
      <c r="N6" s="268"/>
      <c r="O6" s="268"/>
      <c r="P6" s="268"/>
      <c r="Q6" s="268"/>
      <c r="R6" s="268"/>
      <c r="S6" s="268"/>
      <c r="T6" s="268"/>
      <c r="U6" s="268"/>
      <c r="V6" s="268"/>
      <c r="W6" s="268"/>
      <c r="X6" s="268"/>
      <c r="Y6" s="268"/>
      <c r="Z6" s="268"/>
      <c r="AA6" s="268"/>
      <c r="AB6" s="268"/>
      <c r="AC6" s="268"/>
      <c r="AD6" s="268"/>
      <c r="AE6" s="268"/>
      <c r="AF6" s="268"/>
      <c r="AG6" s="268"/>
      <c r="AH6" s="268"/>
      <c r="AI6" s="268"/>
      <c r="AJ6" s="268"/>
      <c r="AK6" s="268"/>
      <c r="AL6" s="268"/>
    </row>
    <row r="7" ht="18.75">
      <c r="A7" s="933" t="s">
        <v>317</v>
      </c>
      <c r="B7" s="933"/>
      <c r="C7" s="933"/>
      <c r="D7" s="933"/>
      <c r="E7" s="933"/>
      <c r="F7" s="933"/>
      <c r="G7" s="933"/>
      <c r="H7" s="933"/>
      <c r="I7" s="933"/>
      <c r="J7" s="933"/>
      <c r="K7" s="933"/>
      <c r="L7" s="933"/>
      <c r="M7" s="933"/>
      <c r="N7" s="933"/>
      <c r="O7" s="933"/>
      <c r="P7" s="933"/>
      <c r="Q7" s="933"/>
      <c r="R7" s="933"/>
      <c r="S7" s="933"/>
      <c r="T7" s="933"/>
      <c r="U7" s="933"/>
      <c r="V7" s="933"/>
      <c r="W7" s="933"/>
      <c r="X7" s="933"/>
      <c r="Y7" s="933"/>
      <c r="Z7" s="933"/>
      <c r="AA7" s="933"/>
      <c r="AB7" s="933"/>
      <c r="AC7" s="933"/>
      <c r="AD7" s="933"/>
      <c r="AE7" s="933"/>
      <c r="AF7" s="933"/>
      <c r="AG7" s="933"/>
      <c r="AH7" s="933"/>
      <c r="AI7" s="933"/>
      <c r="AJ7" s="933"/>
      <c r="AK7" s="933"/>
      <c r="AL7" s="933"/>
      <c r="AM7" s="269"/>
      <c r="AN7" s="269"/>
      <c r="AO7" s="269"/>
      <c r="AP7" s="269"/>
      <c r="AQ7" s="269"/>
      <c r="AR7" s="269"/>
      <c r="AS7" s="269"/>
      <c r="AT7" s="269"/>
      <c r="AU7" s="269"/>
      <c r="AV7" s="269"/>
      <c r="AW7" s="269"/>
      <c r="AX7" s="269"/>
      <c r="AY7" s="269"/>
    </row>
    <row r="8">
      <c r="A8" s="934" t="s">
        <v>4</v>
      </c>
      <c r="B8" s="934"/>
      <c r="C8" s="934"/>
      <c r="D8" s="934"/>
      <c r="E8" s="934"/>
      <c r="F8" s="934"/>
      <c r="G8" s="934"/>
      <c r="H8" s="934"/>
      <c r="I8" s="934"/>
      <c r="J8" s="934"/>
      <c r="K8" s="934"/>
      <c r="L8" s="934"/>
      <c r="M8" s="934"/>
      <c r="N8" s="934"/>
      <c r="O8" s="934"/>
      <c r="P8" s="934"/>
      <c r="Q8" s="934"/>
      <c r="R8" s="934"/>
      <c r="S8" s="934"/>
      <c r="T8" s="934"/>
      <c r="U8" s="934"/>
      <c r="V8" s="934"/>
      <c r="W8" s="934"/>
      <c r="X8" s="934"/>
      <c r="Y8" s="934"/>
      <c r="Z8" s="934"/>
      <c r="AA8" s="934"/>
      <c r="AB8" s="934"/>
      <c r="AC8" s="934"/>
      <c r="AD8" s="934"/>
      <c r="AE8" s="934"/>
      <c r="AF8" s="934"/>
      <c r="AG8" s="934"/>
      <c r="AH8" s="934"/>
      <c r="AI8" s="934"/>
      <c r="AJ8" s="934"/>
      <c r="AK8" s="934"/>
      <c r="AL8" s="934"/>
      <c r="AM8" s="270"/>
      <c r="AN8" s="270"/>
      <c r="AO8" s="270"/>
      <c r="AP8" s="270"/>
      <c r="AQ8" s="270"/>
      <c r="AR8" s="270"/>
      <c r="AS8" s="270"/>
      <c r="AT8" s="270"/>
      <c r="AU8" s="270"/>
      <c r="AV8" s="270"/>
      <c r="AW8" s="270"/>
      <c r="AX8" s="270"/>
      <c r="AY8" s="270"/>
    </row>
    <row r="9">
      <c r="A9" s="120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270"/>
      <c r="AN9" s="270"/>
      <c r="AO9" s="270"/>
      <c r="AP9" s="270"/>
      <c r="AQ9" s="270"/>
      <c r="AR9" s="270"/>
      <c r="AS9" s="270"/>
      <c r="AT9" s="270"/>
      <c r="AU9" s="270"/>
      <c r="AV9" s="270"/>
      <c r="AW9" s="270"/>
      <c r="AX9" s="270"/>
      <c r="AY9" s="270"/>
    </row>
    <row r="10">
      <c r="A10" s="904" t="s">
        <v>1399</v>
      </c>
      <c r="B10" s="904"/>
      <c r="C10" s="904"/>
      <c r="D10" s="904"/>
      <c r="E10" s="904"/>
      <c r="F10" s="904"/>
      <c r="G10" s="904"/>
      <c r="H10" s="904"/>
      <c r="I10" s="904"/>
      <c r="J10" s="904"/>
      <c r="K10" s="904"/>
      <c r="L10" s="904"/>
      <c r="M10" s="904"/>
      <c r="N10" s="904"/>
      <c r="O10" s="904"/>
      <c r="P10" s="904"/>
      <c r="Q10" s="904"/>
      <c r="R10" s="904"/>
      <c r="S10" s="904"/>
      <c r="T10" s="904"/>
      <c r="U10" s="904"/>
      <c r="V10" s="904"/>
      <c r="W10" s="904"/>
      <c r="X10" s="904"/>
      <c r="Y10" s="904"/>
      <c r="Z10" s="904"/>
      <c r="AA10" s="904"/>
      <c r="AB10" s="904"/>
      <c r="AC10" s="904"/>
      <c r="AD10" s="904"/>
      <c r="AE10" s="904"/>
      <c r="AF10" s="904"/>
      <c r="AG10" s="904"/>
      <c r="AH10" s="904"/>
      <c r="AI10" s="904"/>
      <c r="AJ10" s="904"/>
      <c r="AK10" s="904"/>
      <c r="AL10" s="904"/>
      <c r="AM10" s="271"/>
      <c r="AN10" s="271"/>
      <c r="AO10" s="271"/>
      <c r="AP10" s="271"/>
    </row>
    <row r="11" ht="18.75">
      <c r="A11" s="118"/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272"/>
      <c r="AN11" s="272"/>
      <c r="AO11" s="272"/>
      <c r="AP11" s="272"/>
    </row>
    <row r="12" ht="18.75">
      <c r="A12" s="969" t="s">
        <v>1400</v>
      </c>
      <c r="B12" s="969"/>
      <c r="C12" s="969"/>
      <c r="D12" s="969"/>
      <c r="E12" s="969"/>
      <c r="F12" s="969"/>
      <c r="G12" s="969"/>
      <c r="H12" s="969"/>
      <c r="I12" s="969"/>
      <c r="J12" s="969"/>
      <c r="K12" s="969"/>
      <c r="L12" s="969"/>
      <c r="M12" s="969"/>
      <c r="N12" s="969"/>
      <c r="O12" s="969"/>
      <c r="P12" s="969"/>
      <c r="Q12" s="969"/>
      <c r="R12" s="969"/>
      <c r="S12" s="969"/>
      <c r="T12" s="969"/>
      <c r="U12" s="969"/>
      <c r="V12" s="969"/>
      <c r="W12" s="969"/>
      <c r="X12" s="969"/>
      <c r="Y12" s="969"/>
      <c r="Z12" s="969"/>
      <c r="AA12" s="969"/>
      <c r="AB12" s="969"/>
      <c r="AC12" s="969"/>
      <c r="AD12" s="969"/>
      <c r="AE12" s="969"/>
      <c r="AF12" s="969"/>
      <c r="AG12" s="969"/>
      <c r="AH12" s="969"/>
      <c r="AI12" s="969"/>
      <c r="AJ12" s="969"/>
      <c r="AK12" s="969"/>
      <c r="AL12" s="969"/>
      <c r="AM12" s="273"/>
      <c r="AN12" s="273"/>
      <c r="AO12" s="273"/>
      <c r="AP12" s="273"/>
      <c r="AQ12" s="273"/>
      <c r="AR12" s="273"/>
      <c r="AS12" s="273"/>
      <c r="AT12" s="273"/>
      <c r="AU12" s="273"/>
      <c r="AV12" s="273"/>
      <c r="AW12" s="273"/>
      <c r="AX12" s="273"/>
      <c r="AY12" s="273"/>
    </row>
    <row r="13" ht="15.75" customHeight="1">
      <c r="A13" s="970" t="s">
        <v>320</v>
      </c>
      <c r="B13" s="970"/>
      <c r="C13" s="970"/>
      <c r="D13" s="970"/>
      <c r="E13" s="970"/>
      <c r="F13" s="970"/>
      <c r="G13" s="970"/>
      <c r="H13" s="970"/>
      <c r="I13" s="970"/>
      <c r="J13" s="970"/>
      <c r="K13" s="970"/>
      <c r="L13" s="970"/>
      <c r="M13" s="970"/>
      <c r="N13" s="970"/>
      <c r="O13" s="970"/>
      <c r="P13" s="970"/>
      <c r="Q13" s="970"/>
      <c r="R13" s="970"/>
      <c r="S13" s="970"/>
      <c r="T13" s="970"/>
      <c r="U13" s="970"/>
      <c r="V13" s="970"/>
      <c r="W13" s="970"/>
      <c r="X13" s="970"/>
      <c r="Y13" s="970"/>
      <c r="Z13" s="970"/>
      <c r="AA13" s="970"/>
      <c r="AB13" s="970"/>
      <c r="AC13" s="970"/>
      <c r="AD13" s="970"/>
      <c r="AE13" s="970"/>
      <c r="AF13" s="970"/>
      <c r="AG13" s="970"/>
      <c r="AH13" s="970"/>
      <c r="AI13" s="970"/>
      <c r="AJ13" s="970"/>
      <c r="AK13" s="970"/>
      <c r="AL13" s="970"/>
      <c r="AM13" s="274"/>
      <c r="AN13" s="274"/>
      <c r="AO13" s="274"/>
      <c r="AP13" s="274"/>
      <c r="AQ13" s="274"/>
      <c r="AR13" s="274"/>
      <c r="AS13" s="274"/>
      <c r="AT13" s="274"/>
      <c r="AU13" s="274"/>
      <c r="AV13" s="274"/>
      <c r="AW13" s="274"/>
      <c r="AX13" s="274"/>
      <c r="AY13" s="274"/>
    </row>
    <row r="14" s="237" customFormat="1">
      <c r="A14" s="951"/>
      <c r="B14" s="951"/>
      <c r="C14" s="951"/>
      <c r="D14" s="951"/>
      <c r="E14" s="951"/>
      <c r="F14" s="951"/>
      <c r="G14" s="951"/>
      <c r="H14" s="951"/>
      <c r="I14" s="951"/>
      <c r="J14" s="951"/>
      <c r="K14" s="951"/>
      <c r="L14" s="951"/>
      <c r="M14" s="951"/>
      <c r="N14" s="951"/>
      <c r="O14" s="951"/>
      <c r="P14" s="951"/>
      <c r="Q14" s="951"/>
      <c r="R14" s="951"/>
      <c r="S14" s="951"/>
      <c r="T14" s="951"/>
      <c r="U14" s="951"/>
      <c r="V14" s="951"/>
      <c r="W14" s="951"/>
      <c r="X14" s="951"/>
      <c r="Y14" s="951"/>
      <c r="Z14" s="951"/>
      <c r="AA14" s="951"/>
      <c r="AB14" s="951"/>
      <c r="AC14" s="951"/>
      <c r="AD14" s="951"/>
      <c r="AE14" s="951"/>
      <c r="AF14" s="951"/>
      <c r="AG14" s="951"/>
      <c r="AH14" s="951"/>
      <c r="AI14" s="951"/>
      <c r="AJ14" s="951"/>
      <c r="AK14" s="951"/>
      <c r="AL14" s="951"/>
      <c r="AM14" s="250"/>
      <c r="AN14" s="250"/>
      <c r="AO14" s="250"/>
      <c r="AP14" s="250"/>
    </row>
    <row r="15" s="237" customFormat="1" ht="19.5" customHeight="1">
      <c r="A15" s="952" t="s">
        <v>6</v>
      </c>
      <c r="B15" s="955" t="s">
        <v>7</v>
      </c>
      <c r="C15" s="955" t="s">
        <v>240</v>
      </c>
      <c r="D15" s="967" t="s">
        <v>529</v>
      </c>
      <c r="E15" s="967"/>
      <c r="F15" s="967"/>
      <c r="G15" s="967"/>
      <c r="H15" s="967"/>
      <c r="I15" s="967"/>
      <c r="J15" s="967"/>
      <c r="K15" s="967"/>
      <c r="L15" s="967"/>
      <c r="M15" s="967"/>
      <c r="N15" s="967"/>
      <c r="O15" s="967"/>
      <c r="P15" s="967"/>
      <c r="Q15" s="967"/>
      <c r="R15" s="967"/>
      <c r="S15" s="967"/>
      <c r="T15" s="967"/>
      <c r="U15" s="967"/>
      <c r="V15" s="967"/>
      <c r="W15" s="967"/>
      <c r="X15" s="967"/>
      <c r="Y15" s="967"/>
      <c r="Z15" s="967"/>
      <c r="AA15" s="967"/>
      <c r="AB15" s="967"/>
      <c r="AC15" s="967"/>
      <c r="AD15" s="967"/>
      <c r="AE15" s="967"/>
      <c r="AF15" s="967"/>
      <c r="AG15" s="967"/>
      <c r="AH15" s="967"/>
      <c r="AI15" s="967"/>
      <c r="AJ15" s="967"/>
      <c r="AK15" s="967"/>
      <c r="AL15" s="967"/>
    </row>
    <row r="16" s="237" customFormat="1" ht="43.5" customHeight="1">
      <c r="A16" s="953"/>
      <c r="B16" s="955"/>
      <c r="C16" s="955"/>
      <c r="D16" s="967" t="s">
        <v>530</v>
      </c>
      <c r="E16" s="967"/>
      <c r="F16" s="967"/>
      <c r="G16" s="967"/>
      <c r="H16" s="967"/>
      <c r="I16" s="967"/>
      <c r="J16" s="967"/>
      <c r="K16" s="967" t="s">
        <v>531</v>
      </c>
      <c r="L16" s="967"/>
      <c r="M16" s="967"/>
      <c r="N16" s="967"/>
      <c r="O16" s="967"/>
      <c r="P16" s="967"/>
      <c r="Q16" s="967"/>
      <c r="R16" s="967" t="s">
        <v>532</v>
      </c>
      <c r="S16" s="967"/>
      <c r="T16" s="967"/>
      <c r="U16" s="967"/>
      <c r="V16" s="967"/>
      <c r="W16" s="967"/>
      <c r="X16" s="967"/>
      <c r="Y16" s="967" t="s">
        <v>533</v>
      </c>
      <c r="Z16" s="967"/>
      <c r="AA16" s="967"/>
      <c r="AB16" s="967"/>
      <c r="AC16" s="967"/>
      <c r="AD16" s="967"/>
      <c r="AE16" s="967"/>
      <c r="AF16" s="955" t="s">
        <v>534</v>
      </c>
      <c r="AG16" s="955"/>
      <c r="AH16" s="955"/>
      <c r="AI16" s="955"/>
      <c r="AJ16" s="955"/>
      <c r="AK16" s="955"/>
      <c r="AL16" s="955"/>
    </row>
    <row r="17" s="237" customFormat="1" ht="43.5" customHeight="1">
      <c r="A17" s="953"/>
      <c r="B17" s="955"/>
      <c r="C17" s="955"/>
      <c r="D17" s="251" t="s">
        <v>430</v>
      </c>
      <c r="E17" s="967" t="s">
        <v>431</v>
      </c>
      <c r="F17" s="967"/>
      <c r="G17" s="967"/>
      <c r="H17" s="967"/>
      <c r="I17" s="967"/>
      <c r="J17" s="967"/>
      <c r="K17" s="251" t="s">
        <v>430</v>
      </c>
      <c r="L17" s="955" t="s">
        <v>431</v>
      </c>
      <c r="M17" s="955"/>
      <c r="N17" s="955"/>
      <c r="O17" s="955"/>
      <c r="P17" s="955"/>
      <c r="Q17" s="955"/>
      <c r="R17" s="251" t="s">
        <v>430</v>
      </c>
      <c r="S17" s="955" t="s">
        <v>431</v>
      </c>
      <c r="T17" s="955"/>
      <c r="U17" s="955"/>
      <c r="V17" s="955"/>
      <c r="W17" s="955"/>
      <c r="X17" s="955"/>
      <c r="Y17" s="251" t="s">
        <v>430</v>
      </c>
      <c r="Z17" s="955" t="s">
        <v>431</v>
      </c>
      <c r="AA17" s="955"/>
      <c r="AB17" s="955"/>
      <c r="AC17" s="955"/>
      <c r="AD17" s="955"/>
      <c r="AE17" s="955"/>
      <c r="AF17" s="251" t="s">
        <v>430</v>
      </c>
      <c r="AG17" s="955" t="s">
        <v>431</v>
      </c>
      <c r="AH17" s="955"/>
      <c r="AI17" s="955"/>
      <c r="AJ17" s="955"/>
      <c r="AK17" s="955"/>
      <c r="AL17" s="955"/>
    </row>
    <row r="18" s="237" customFormat="1" ht="87.75" customHeight="1">
      <c r="A18" s="954"/>
      <c r="B18" s="955"/>
      <c r="C18" s="955"/>
      <c r="D18" s="254" t="s">
        <v>432</v>
      </c>
      <c r="E18" s="254" t="s">
        <v>432</v>
      </c>
      <c r="F18" s="255" t="s">
        <v>433</v>
      </c>
      <c r="G18" s="255" t="s">
        <v>434</v>
      </c>
      <c r="H18" s="255" t="s">
        <v>435</v>
      </c>
      <c r="I18" s="255" t="s">
        <v>436</v>
      </c>
      <c r="J18" s="255" t="s">
        <v>437</v>
      </c>
      <c r="K18" s="254" t="s">
        <v>432</v>
      </c>
      <c r="L18" s="254" t="s">
        <v>432</v>
      </c>
      <c r="M18" s="255" t="s">
        <v>433</v>
      </c>
      <c r="N18" s="255" t="s">
        <v>434</v>
      </c>
      <c r="O18" s="255" t="s">
        <v>435</v>
      </c>
      <c r="P18" s="255" t="s">
        <v>436</v>
      </c>
      <c r="Q18" s="255" t="s">
        <v>437</v>
      </c>
      <c r="R18" s="254" t="s">
        <v>432</v>
      </c>
      <c r="S18" s="254" t="s">
        <v>432</v>
      </c>
      <c r="T18" s="255" t="s">
        <v>433</v>
      </c>
      <c r="U18" s="255" t="s">
        <v>434</v>
      </c>
      <c r="V18" s="255" t="s">
        <v>435</v>
      </c>
      <c r="W18" s="255" t="s">
        <v>436</v>
      </c>
      <c r="X18" s="255" t="s">
        <v>437</v>
      </c>
      <c r="Y18" s="254" t="s">
        <v>432</v>
      </c>
      <c r="Z18" s="254" t="s">
        <v>432</v>
      </c>
      <c r="AA18" s="255" t="s">
        <v>433</v>
      </c>
      <c r="AB18" s="255" t="s">
        <v>434</v>
      </c>
      <c r="AC18" s="255" t="s">
        <v>435</v>
      </c>
      <c r="AD18" s="255" t="s">
        <v>436</v>
      </c>
      <c r="AE18" s="255" t="s">
        <v>437</v>
      </c>
      <c r="AF18" s="254" t="s">
        <v>432</v>
      </c>
      <c r="AG18" s="254" t="s">
        <v>432</v>
      </c>
      <c r="AH18" s="255" t="s">
        <v>433</v>
      </c>
      <c r="AI18" s="255" t="s">
        <v>434</v>
      </c>
      <c r="AJ18" s="255" t="s">
        <v>435</v>
      </c>
      <c r="AK18" s="255" t="s">
        <v>436</v>
      </c>
      <c r="AL18" s="255" t="s">
        <v>437</v>
      </c>
    </row>
    <row r="19" s="237" customFormat="1">
      <c r="A19" s="253">
        <v>1</v>
      </c>
      <c r="B19" s="253">
        <v>2</v>
      </c>
      <c r="C19" s="253">
        <v>3</v>
      </c>
      <c r="D19" s="257" t="s">
        <v>535</v>
      </c>
      <c r="E19" s="257" t="s">
        <v>536</v>
      </c>
      <c r="F19" s="257" t="s">
        <v>537</v>
      </c>
      <c r="G19" s="257" t="s">
        <v>538</v>
      </c>
      <c r="H19" s="257" t="s">
        <v>539</v>
      </c>
      <c r="I19" s="257" t="s">
        <v>540</v>
      </c>
      <c r="J19" s="257" t="s">
        <v>541</v>
      </c>
      <c r="K19" s="257" t="s">
        <v>542</v>
      </c>
      <c r="L19" s="257" t="s">
        <v>543</v>
      </c>
      <c r="M19" s="257" t="s">
        <v>544</v>
      </c>
      <c r="N19" s="257" t="s">
        <v>545</v>
      </c>
      <c r="O19" s="257" t="s">
        <v>546</v>
      </c>
      <c r="P19" s="257" t="s">
        <v>547</v>
      </c>
      <c r="Q19" s="257" t="s">
        <v>548</v>
      </c>
      <c r="R19" s="257" t="s">
        <v>549</v>
      </c>
      <c r="S19" s="257" t="s">
        <v>550</v>
      </c>
      <c r="T19" s="257" t="s">
        <v>551</v>
      </c>
      <c r="U19" s="257" t="s">
        <v>552</v>
      </c>
      <c r="V19" s="257" t="s">
        <v>553</v>
      </c>
      <c r="W19" s="257" t="s">
        <v>554</v>
      </c>
      <c r="X19" s="257" t="s">
        <v>555</v>
      </c>
      <c r="Y19" s="257" t="s">
        <v>556</v>
      </c>
      <c r="Z19" s="257" t="s">
        <v>557</v>
      </c>
      <c r="AA19" s="257" t="s">
        <v>558</v>
      </c>
      <c r="AB19" s="257" t="s">
        <v>559</v>
      </c>
      <c r="AC19" s="257" t="s">
        <v>560</v>
      </c>
      <c r="AD19" s="257" t="s">
        <v>561</v>
      </c>
      <c r="AE19" s="257" t="s">
        <v>562</v>
      </c>
      <c r="AF19" s="257" t="s">
        <v>563</v>
      </c>
      <c r="AG19" s="257" t="s">
        <v>564</v>
      </c>
      <c r="AH19" s="257" t="s">
        <v>565</v>
      </c>
      <c r="AI19" s="257" t="s">
        <v>566</v>
      </c>
      <c r="AJ19" s="257" t="s">
        <v>522</v>
      </c>
      <c r="AK19" s="257" t="s">
        <v>567</v>
      </c>
      <c r="AL19" s="257" t="s">
        <v>568</v>
      </c>
    </row>
    <row r="20" s="243" customFormat="1" ht="31.5">
      <c r="A20" s="127" t="s">
        <v>106</v>
      </c>
      <c r="B20" s="128" t="s">
        <v>107</v>
      </c>
      <c r="C20" s="275" t="s">
        <v>108</v>
      </c>
      <c r="D20" s="276" t="s">
        <v>109</v>
      </c>
      <c r="E20" s="276" t="s">
        <v>109</v>
      </c>
      <c r="F20" s="276" t="s">
        <v>109</v>
      </c>
      <c r="G20" s="276" t="s">
        <v>109</v>
      </c>
      <c r="H20" s="276" t="s">
        <v>109</v>
      </c>
      <c r="I20" s="276" t="s">
        <v>109</v>
      </c>
      <c r="J20" s="276" t="s">
        <v>109</v>
      </c>
      <c r="K20" s="276" t="s">
        <v>109</v>
      </c>
      <c r="L20" s="276" t="s">
        <v>109</v>
      </c>
      <c r="M20" s="276" t="s">
        <v>109</v>
      </c>
      <c r="N20" s="276" t="s">
        <v>109</v>
      </c>
      <c r="O20" s="276" t="s">
        <v>109</v>
      </c>
      <c r="P20" s="276" t="s">
        <v>109</v>
      </c>
      <c r="Q20" s="276" t="s">
        <v>109</v>
      </c>
      <c r="R20" s="276" t="s">
        <v>109</v>
      </c>
      <c r="S20" s="276">
        <f>AG26</f>
        <v>0.96583333333333343</v>
      </c>
      <c r="T20" s="276" t="s">
        <v>109</v>
      </c>
      <c r="U20" s="276" t="s">
        <v>109</v>
      </c>
      <c r="V20" s="276" t="s">
        <v>109</v>
      </c>
      <c r="W20" s="276" t="s">
        <v>109</v>
      </c>
      <c r="X20" s="277">
        <f>X26</f>
        <v>1</v>
      </c>
      <c r="Y20" s="276" t="s">
        <v>109</v>
      </c>
      <c r="Z20" s="276" t="s">
        <v>109</v>
      </c>
      <c r="AA20" s="276" t="s">
        <v>109</v>
      </c>
      <c r="AB20" s="276" t="s">
        <v>109</v>
      </c>
      <c r="AC20" s="276" t="s">
        <v>109</v>
      </c>
      <c r="AD20" s="276" t="s">
        <v>109</v>
      </c>
      <c r="AE20" s="276" t="s">
        <v>109</v>
      </c>
      <c r="AF20" s="276" t="s">
        <v>109</v>
      </c>
      <c r="AG20" s="276">
        <f t="shared" ref="AG20:AL77" si="0">S20</f>
        <v>0.96583333333333343</v>
      </c>
      <c r="AH20" s="276" t="str">
        <f t="shared" si="0"/>
        <v>н/д</v>
      </c>
      <c r="AI20" s="276" t="str">
        <f t="shared" si="0"/>
        <v>н/д</v>
      </c>
      <c r="AJ20" s="276" t="str">
        <f t="shared" si="0"/>
        <v>н/д</v>
      </c>
      <c r="AK20" s="276" t="str">
        <f t="shared" si="0"/>
        <v>н/д</v>
      </c>
      <c r="AL20" s="277">
        <f t="shared" si="0"/>
        <v>1</v>
      </c>
    </row>
    <row r="21" s="243" customFormat="1" ht="31.5" hidden="1">
      <c r="A21" s="151" t="s">
        <v>110</v>
      </c>
      <c r="B21" s="152" t="s">
        <v>111</v>
      </c>
      <c r="C21" s="278" t="s">
        <v>108</v>
      </c>
      <c r="D21" s="279" t="s">
        <v>279</v>
      </c>
      <c r="E21" s="279" t="s">
        <v>109</v>
      </c>
      <c r="F21" s="279" t="s">
        <v>109</v>
      </c>
      <c r="G21" s="279" t="s">
        <v>109</v>
      </c>
      <c r="H21" s="279" t="s">
        <v>109</v>
      </c>
      <c r="I21" s="279" t="s">
        <v>109</v>
      </c>
      <c r="J21" s="279" t="s">
        <v>109</v>
      </c>
      <c r="K21" s="279" t="s">
        <v>109</v>
      </c>
      <c r="L21" s="279" t="s">
        <v>109</v>
      </c>
      <c r="M21" s="279" t="s">
        <v>109</v>
      </c>
      <c r="N21" s="279" t="s">
        <v>109</v>
      </c>
      <c r="O21" s="279" t="s">
        <v>109</v>
      </c>
      <c r="P21" s="279" t="s">
        <v>109</v>
      </c>
      <c r="Q21" s="279" t="s">
        <v>109</v>
      </c>
      <c r="R21" s="279" t="s">
        <v>109</v>
      </c>
      <c r="S21" s="279" t="s">
        <v>279</v>
      </c>
      <c r="T21" s="279" t="s">
        <v>109</v>
      </c>
      <c r="U21" s="279" t="s">
        <v>109</v>
      </c>
      <c r="V21" s="279" t="s">
        <v>109</v>
      </c>
      <c r="W21" s="279" t="s">
        <v>109</v>
      </c>
      <c r="X21" s="280" t="s">
        <v>279</v>
      </c>
      <c r="Y21" s="279" t="s">
        <v>109</v>
      </c>
      <c r="Z21" s="279" t="s">
        <v>109</v>
      </c>
      <c r="AA21" s="279" t="s">
        <v>109</v>
      </c>
      <c r="AB21" s="279" t="s">
        <v>109</v>
      </c>
      <c r="AC21" s="279" t="s">
        <v>109</v>
      </c>
      <c r="AD21" s="279" t="s">
        <v>109</v>
      </c>
      <c r="AE21" s="279" t="s">
        <v>109</v>
      </c>
      <c r="AF21" s="279" t="s">
        <v>109</v>
      </c>
      <c r="AG21" s="279" t="str">
        <f t="shared" si="0"/>
        <v>-</v>
      </c>
      <c r="AH21" s="279" t="str">
        <f t="shared" ref="AH21:AH77" si="1">T21</f>
        <v>н/д</v>
      </c>
      <c r="AI21" s="279" t="str">
        <f t="shared" ref="AI21:AI77" si="2">U21</f>
        <v>н/д</v>
      </c>
      <c r="AJ21" s="279" t="str">
        <f t="shared" ref="AJ21:AJ77" si="3">V21</f>
        <v>н/д</v>
      </c>
      <c r="AK21" s="279" t="str">
        <f t="shared" ref="AK21:AK77" si="4">W21</f>
        <v>н/д</v>
      </c>
      <c r="AL21" s="280" t="str">
        <f t="shared" ref="AL21:AL77" si="5">X21</f>
        <v>-</v>
      </c>
    </row>
    <row r="22" s="243" customFormat="1" ht="47.25" hidden="1">
      <c r="A22" s="151" t="s">
        <v>112</v>
      </c>
      <c r="B22" s="152" t="s">
        <v>113</v>
      </c>
      <c r="C22" s="281" t="s">
        <v>108</v>
      </c>
      <c r="D22" s="279" t="s">
        <v>279</v>
      </c>
      <c r="E22" s="279" t="s">
        <v>109</v>
      </c>
      <c r="F22" s="279" t="s">
        <v>109</v>
      </c>
      <c r="G22" s="279" t="s">
        <v>109</v>
      </c>
      <c r="H22" s="279" t="s">
        <v>109</v>
      </c>
      <c r="I22" s="279" t="s">
        <v>109</v>
      </c>
      <c r="J22" s="279" t="s">
        <v>109</v>
      </c>
      <c r="K22" s="279" t="s">
        <v>109</v>
      </c>
      <c r="L22" s="279" t="s">
        <v>109</v>
      </c>
      <c r="M22" s="279" t="s">
        <v>109</v>
      </c>
      <c r="N22" s="279" t="s">
        <v>109</v>
      </c>
      <c r="O22" s="279" t="s">
        <v>109</v>
      </c>
      <c r="P22" s="279" t="s">
        <v>109</v>
      </c>
      <c r="Q22" s="279" t="s">
        <v>109</v>
      </c>
      <c r="R22" s="279" t="s">
        <v>109</v>
      </c>
      <c r="S22" s="279" t="s">
        <v>279</v>
      </c>
      <c r="T22" s="279" t="s">
        <v>109</v>
      </c>
      <c r="U22" s="279" t="s">
        <v>109</v>
      </c>
      <c r="V22" s="279" t="s">
        <v>109</v>
      </c>
      <c r="W22" s="279" t="s">
        <v>109</v>
      </c>
      <c r="X22" s="280" t="s">
        <v>279</v>
      </c>
      <c r="Y22" s="279" t="s">
        <v>109</v>
      </c>
      <c r="Z22" s="279" t="s">
        <v>109</v>
      </c>
      <c r="AA22" s="279" t="s">
        <v>109</v>
      </c>
      <c r="AB22" s="279" t="s">
        <v>109</v>
      </c>
      <c r="AC22" s="279" t="s">
        <v>109</v>
      </c>
      <c r="AD22" s="279" t="s">
        <v>109</v>
      </c>
      <c r="AE22" s="279" t="s">
        <v>109</v>
      </c>
      <c r="AF22" s="279" t="s">
        <v>109</v>
      </c>
      <c r="AG22" s="279" t="str">
        <f t="shared" si="0"/>
        <v>-</v>
      </c>
      <c r="AH22" s="279" t="str">
        <f t="shared" si="1"/>
        <v>н/д</v>
      </c>
      <c r="AI22" s="279" t="str">
        <f t="shared" si="2"/>
        <v>н/д</v>
      </c>
      <c r="AJ22" s="279" t="str">
        <f t="shared" si="3"/>
        <v>н/д</v>
      </c>
      <c r="AK22" s="279" t="str">
        <f t="shared" si="4"/>
        <v>н/д</v>
      </c>
      <c r="AL22" s="280" t="str">
        <f t="shared" si="5"/>
        <v>-</v>
      </c>
    </row>
    <row r="23" s="243" customFormat="1" ht="78.75" hidden="1">
      <c r="A23" s="151" t="s">
        <v>114</v>
      </c>
      <c r="B23" s="282" t="s">
        <v>115</v>
      </c>
      <c r="C23" s="278" t="s">
        <v>108</v>
      </c>
      <c r="D23" s="279" t="s">
        <v>279</v>
      </c>
      <c r="E23" s="279" t="s">
        <v>109</v>
      </c>
      <c r="F23" s="279" t="s">
        <v>109</v>
      </c>
      <c r="G23" s="279" t="s">
        <v>109</v>
      </c>
      <c r="H23" s="279" t="s">
        <v>109</v>
      </c>
      <c r="I23" s="279" t="s">
        <v>109</v>
      </c>
      <c r="J23" s="279" t="s">
        <v>109</v>
      </c>
      <c r="K23" s="279" t="s">
        <v>109</v>
      </c>
      <c r="L23" s="279" t="s">
        <v>109</v>
      </c>
      <c r="M23" s="279" t="s">
        <v>109</v>
      </c>
      <c r="N23" s="279" t="s">
        <v>109</v>
      </c>
      <c r="O23" s="279" t="s">
        <v>109</v>
      </c>
      <c r="P23" s="279" t="s">
        <v>109</v>
      </c>
      <c r="Q23" s="279" t="s">
        <v>109</v>
      </c>
      <c r="R23" s="279" t="s">
        <v>109</v>
      </c>
      <c r="S23" s="279" t="s">
        <v>279</v>
      </c>
      <c r="T23" s="279" t="s">
        <v>109</v>
      </c>
      <c r="U23" s="279" t="s">
        <v>109</v>
      </c>
      <c r="V23" s="279" t="s">
        <v>109</v>
      </c>
      <c r="W23" s="279" t="s">
        <v>109</v>
      </c>
      <c r="X23" s="280" t="s">
        <v>279</v>
      </c>
      <c r="Y23" s="279" t="s">
        <v>109</v>
      </c>
      <c r="Z23" s="279" t="s">
        <v>109</v>
      </c>
      <c r="AA23" s="279" t="s">
        <v>109</v>
      </c>
      <c r="AB23" s="279" t="s">
        <v>109</v>
      </c>
      <c r="AC23" s="279" t="s">
        <v>109</v>
      </c>
      <c r="AD23" s="279" t="s">
        <v>109</v>
      </c>
      <c r="AE23" s="279" t="s">
        <v>109</v>
      </c>
      <c r="AF23" s="279" t="s">
        <v>109</v>
      </c>
      <c r="AG23" s="279" t="str">
        <f t="shared" si="0"/>
        <v>-</v>
      </c>
      <c r="AH23" s="279" t="str">
        <f t="shared" si="1"/>
        <v>н/д</v>
      </c>
      <c r="AI23" s="279" t="str">
        <f t="shared" si="2"/>
        <v>н/д</v>
      </c>
      <c r="AJ23" s="279" t="str">
        <f t="shared" si="3"/>
        <v>н/д</v>
      </c>
      <c r="AK23" s="279" t="str">
        <f t="shared" si="4"/>
        <v>н/д</v>
      </c>
      <c r="AL23" s="280" t="str">
        <f t="shared" si="5"/>
        <v>-</v>
      </c>
    </row>
    <row r="24" s="243" customFormat="1" ht="47.25" hidden="1">
      <c r="A24" s="151" t="s">
        <v>116</v>
      </c>
      <c r="B24" s="152" t="s">
        <v>117</v>
      </c>
      <c r="C24" s="281" t="s">
        <v>108</v>
      </c>
      <c r="D24" s="279" t="s">
        <v>279</v>
      </c>
      <c r="E24" s="279" t="s">
        <v>109</v>
      </c>
      <c r="F24" s="279" t="s">
        <v>109</v>
      </c>
      <c r="G24" s="279" t="s">
        <v>109</v>
      </c>
      <c r="H24" s="279" t="s">
        <v>109</v>
      </c>
      <c r="I24" s="279" t="s">
        <v>109</v>
      </c>
      <c r="J24" s="279" t="s">
        <v>109</v>
      </c>
      <c r="K24" s="279" t="s">
        <v>109</v>
      </c>
      <c r="L24" s="279" t="s">
        <v>109</v>
      </c>
      <c r="M24" s="279" t="s">
        <v>109</v>
      </c>
      <c r="N24" s="279" t="s">
        <v>109</v>
      </c>
      <c r="O24" s="279" t="s">
        <v>109</v>
      </c>
      <c r="P24" s="279" t="s">
        <v>109</v>
      </c>
      <c r="Q24" s="279" t="s">
        <v>109</v>
      </c>
      <c r="R24" s="279" t="s">
        <v>109</v>
      </c>
      <c r="S24" s="279" t="s">
        <v>279</v>
      </c>
      <c r="T24" s="279" t="s">
        <v>109</v>
      </c>
      <c r="U24" s="279" t="s">
        <v>109</v>
      </c>
      <c r="V24" s="279" t="s">
        <v>109</v>
      </c>
      <c r="W24" s="279" t="s">
        <v>109</v>
      </c>
      <c r="X24" s="280" t="s">
        <v>279</v>
      </c>
      <c r="Y24" s="279" t="s">
        <v>109</v>
      </c>
      <c r="Z24" s="279" t="s">
        <v>109</v>
      </c>
      <c r="AA24" s="279" t="s">
        <v>109</v>
      </c>
      <c r="AB24" s="279" t="s">
        <v>109</v>
      </c>
      <c r="AC24" s="279" t="s">
        <v>109</v>
      </c>
      <c r="AD24" s="279" t="s">
        <v>109</v>
      </c>
      <c r="AE24" s="279" t="s">
        <v>109</v>
      </c>
      <c r="AF24" s="279" t="s">
        <v>109</v>
      </c>
      <c r="AG24" s="279" t="str">
        <f t="shared" si="0"/>
        <v>-</v>
      </c>
      <c r="AH24" s="279" t="str">
        <f t="shared" si="1"/>
        <v>н/д</v>
      </c>
      <c r="AI24" s="279" t="str">
        <f t="shared" si="2"/>
        <v>н/д</v>
      </c>
      <c r="AJ24" s="279" t="str">
        <f t="shared" si="3"/>
        <v>н/д</v>
      </c>
      <c r="AK24" s="279" t="str">
        <f t="shared" si="4"/>
        <v>н/д</v>
      </c>
      <c r="AL24" s="280" t="str">
        <f t="shared" si="5"/>
        <v>-</v>
      </c>
    </row>
    <row r="25" s="243" customFormat="1" ht="47.25" hidden="1">
      <c r="A25" s="151" t="s">
        <v>118</v>
      </c>
      <c r="B25" s="152" t="s">
        <v>119</v>
      </c>
      <c r="C25" s="278" t="s">
        <v>108</v>
      </c>
      <c r="D25" s="279" t="s">
        <v>279</v>
      </c>
      <c r="E25" s="279" t="s">
        <v>109</v>
      </c>
      <c r="F25" s="279" t="s">
        <v>109</v>
      </c>
      <c r="G25" s="279" t="s">
        <v>109</v>
      </c>
      <c r="H25" s="279" t="s">
        <v>109</v>
      </c>
      <c r="I25" s="279" t="s">
        <v>109</v>
      </c>
      <c r="J25" s="279" t="s">
        <v>109</v>
      </c>
      <c r="K25" s="279" t="s">
        <v>109</v>
      </c>
      <c r="L25" s="279" t="s">
        <v>109</v>
      </c>
      <c r="M25" s="279" t="s">
        <v>109</v>
      </c>
      <c r="N25" s="279" t="s">
        <v>109</v>
      </c>
      <c r="O25" s="279" t="s">
        <v>109</v>
      </c>
      <c r="P25" s="279" t="s">
        <v>109</v>
      </c>
      <c r="Q25" s="279" t="s">
        <v>109</v>
      </c>
      <c r="R25" s="279" t="s">
        <v>109</v>
      </c>
      <c r="S25" s="279" t="s">
        <v>279</v>
      </c>
      <c r="T25" s="279" t="s">
        <v>109</v>
      </c>
      <c r="U25" s="279" t="s">
        <v>109</v>
      </c>
      <c r="V25" s="279" t="s">
        <v>109</v>
      </c>
      <c r="W25" s="279" t="s">
        <v>109</v>
      </c>
      <c r="X25" s="280" t="s">
        <v>279</v>
      </c>
      <c r="Y25" s="279" t="s">
        <v>109</v>
      </c>
      <c r="Z25" s="279" t="s">
        <v>109</v>
      </c>
      <c r="AA25" s="279" t="s">
        <v>109</v>
      </c>
      <c r="AB25" s="279" t="s">
        <v>109</v>
      </c>
      <c r="AC25" s="279" t="s">
        <v>109</v>
      </c>
      <c r="AD25" s="279" t="s">
        <v>109</v>
      </c>
      <c r="AE25" s="279" t="s">
        <v>109</v>
      </c>
      <c r="AF25" s="279" t="s">
        <v>109</v>
      </c>
      <c r="AG25" s="279" t="str">
        <f t="shared" si="0"/>
        <v>-</v>
      </c>
      <c r="AH25" s="279" t="str">
        <f t="shared" si="1"/>
        <v>н/д</v>
      </c>
      <c r="AI25" s="279" t="str">
        <f t="shared" si="2"/>
        <v>н/д</v>
      </c>
      <c r="AJ25" s="279" t="str">
        <f t="shared" si="3"/>
        <v>н/д</v>
      </c>
      <c r="AK25" s="279" t="str">
        <f t="shared" si="4"/>
        <v>н/д</v>
      </c>
      <c r="AL25" s="280" t="str">
        <f t="shared" si="5"/>
        <v>-</v>
      </c>
    </row>
    <row r="26" s="243" customFormat="1" ht="31.5">
      <c r="A26" s="138" t="s">
        <v>120</v>
      </c>
      <c r="B26" s="139" t="s">
        <v>121</v>
      </c>
      <c r="C26" s="283" t="s">
        <v>108</v>
      </c>
      <c r="D26" s="284" t="s">
        <v>109</v>
      </c>
      <c r="E26" s="284" t="s">
        <v>109</v>
      </c>
      <c r="F26" s="284" t="s">
        <v>109</v>
      </c>
      <c r="G26" s="284" t="s">
        <v>109</v>
      </c>
      <c r="H26" s="284" t="s">
        <v>109</v>
      </c>
      <c r="I26" s="284" t="s">
        <v>109</v>
      </c>
      <c r="J26" s="284" t="s">
        <v>109</v>
      </c>
      <c r="K26" s="284" t="s">
        <v>109</v>
      </c>
      <c r="L26" s="284" t="s">
        <v>109</v>
      </c>
      <c r="M26" s="284" t="s">
        <v>109</v>
      </c>
      <c r="N26" s="284" t="s">
        <v>109</v>
      </c>
      <c r="O26" s="284" t="s">
        <v>109</v>
      </c>
      <c r="P26" s="284" t="s">
        <v>109</v>
      </c>
      <c r="Q26" s="284" t="s">
        <v>109</v>
      </c>
      <c r="R26" s="284" t="s">
        <v>109</v>
      </c>
      <c r="S26" s="284">
        <f>S76</f>
        <v>0.96583333333333343</v>
      </c>
      <c r="T26" s="284" t="s">
        <v>109</v>
      </c>
      <c r="U26" s="284" t="s">
        <v>109</v>
      </c>
      <c r="V26" s="284" t="s">
        <v>109</v>
      </c>
      <c r="W26" s="284" t="s">
        <v>109</v>
      </c>
      <c r="X26" s="285">
        <v>1</v>
      </c>
      <c r="Y26" s="284" t="s">
        <v>109</v>
      </c>
      <c r="Z26" s="284" t="s">
        <v>109</v>
      </c>
      <c r="AA26" s="284" t="s">
        <v>109</v>
      </c>
      <c r="AB26" s="284" t="s">
        <v>109</v>
      </c>
      <c r="AC26" s="284" t="s">
        <v>109</v>
      </c>
      <c r="AD26" s="284" t="s">
        <v>109</v>
      </c>
      <c r="AE26" s="284" t="s">
        <v>109</v>
      </c>
      <c r="AF26" s="284" t="s">
        <v>109</v>
      </c>
      <c r="AG26" s="284">
        <f t="shared" si="0"/>
        <v>0.96583333333333343</v>
      </c>
      <c r="AH26" s="284" t="str">
        <f t="shared" si="1"/>
        <v>н/д</v>
      </c>
      <c r="AI26" s="284" t="str">
        <f t="shared" si="2"/>
        <v>н/д</v>
      </c>
      <c r="AJ26" s="284" t="str">
        <f t="shared" si="3"/>
        <v>н/д</v>
      </c>
      <c r="AK26" s="284" t="str">
        <f t="shared" si="4"/>
        <v>н/д</v>
      </c>
      <c r="AL26" s="285">
        <f t="shared" si="5"/>
        <v>1</v>
      </c>
    </row>
    <row r="27" s="243" customFormat="1" ht="30.75" customHeight="1">
      <c r="A27" s="142" t="s">
        <v>122</v>
      </c>
      <c r="B27" s="143" t="s">
        <v>123</v>
      </c>
      <c r="C27" s="286" t="s">
        <v>108</v>
      </c>
      <c r="D27" s="287" t="s">
        <v>109</v>
      </c>
      <c r="E27" s="287" t="s">
        <v>109</v>
      </c>
      <c r="F27" s="287" t="s">
        <v>109</v>
      </c>
      <c r="G27" s="287" t="s">
        <v>109</v>
      </c>
      <c r="H27" s="287" t="s">
        <v>109</v>
      </c>
      <c r="I27" s="287" t="s">
        <v>109</v>
      </c>
      <c r="J27" s="287" t="s">
        <v>109</v>
      </c>
      <c r="K27" s="287" t="s">
        <v>109</v>
      </c>
      <c r="L27" s="287" t="s">
        <v>109</v>
      </c>
      <c r="M27" s="287" t="s">
        <v>109</v>
      </c>
      <c r="N27" s="287" t="s">
        <v>109</v>
      </c>
      <c r="O27" s="287" t="s">
        <v>109</v>
      </c>
      <c r="P27" s="287" t="s">
        <v>109</v>
      </c>
      <c r="Q27" s="287" t="s">
        <v>109</v>
      </c>
      <c r="R27" s="287" t="s">
        <v>109</v>
      </c>
      <c r="S27" s="287">
        <f>S76</f>
        <v>0.96583333333333343</v>
      </c>
      <c r="T27" s="287" t="s">
        <v>109</v>
      </c>
      <c r="U27" s="287" t="s">
        <v>109</v>
      </c>
      <c r="V27" s="287" t="s">
        <v>109</v>
      </c>
      <c r="W27" s="287" t="s">
        <v>109</v>
      </c>
      <c r="X27" s="288">
        <v>1</v>
      </c>
      <c r="Y27" s="287" t="s">
        <v>109</v>
      </c>
      <c r="Z27" s="287" t="s">
        <v>109</v>
      </c>
      <c r="AA27" s="287" t="s">
        <v>109</v>
      </c>
      <c r="AB27" s="287" t="s">
        <v>109</v>
      </c>
      <c r="AC27" s="287" t="s">
        <v>109</v>
      </c>
      <c r="AD27" s="287" t="s">
        <v>109</v>
      </c>
      <c r="AE27" s="287" t="s">
        <v>109</v>
      </c>
      <c r="AF27" s="287" t="s">
        <v>109</v>
      </c>
      <c r="AG27" s="287">
        <f t="shared" si="0"/>
        <v>0.96583333333333343</v>
      </c>
      <c r="AH27" s="287" t="str">
        <f t="shared" si="1"/>
        <v>н/д</v>
      </c>
      <c r="AI27" s="287" t="str">
        <f t="shared" si="2"/>
        <v>н/д</v>
      </c>
      <c r="AJ27" s="287" t="str">
        <f t="shared" si="3"/>
        <v>н/д</v>
      </c>
      <c r="AK27" s="287" t="str">
        <f t="shared" si="4"/>
        <v>н/д</v>
      </c>
      <c r="AL27" s="288">
        <f t="shared" si="5"/>
        <v>1</v>
      </c>
    </row>
    <row r="28" s="243" customFormat="1" ht="31.5" hidden="1">
      <c r="A28" s="151" t="s">
        <v>124</v>
      </c>
      <c r="B28" s="152" t="s">
        <v>125</v>
      </c>
      <c r="C28" s="281" t="s">
        <v>108</v>
      </c>
      <c r="D28" s="279" t="s">
        <v>109</v>
      </c>
      <c r="E28" s="279" t="s">
        <v>109</v>
      </c>
      <c r="F28" s="279" t="s">
        <v>109</v>
      </c>
      <c r="G28" s="279" t="s">
        <v>109</v>
      </c>
      <c r="H28" s="279" t="s">
        <v>109</v>
      </c>
      <c r="I28" s="279" t="s">
        <v>109</v>
      </c>
      <c r="J28" s="279" t="s">
        <v>109</v>
      </c>
      <c r="K28" s="279" t="s">
        <v>109</v>
      </c>
      <c r="L28" s="279" t="s">
        <v>109</v>
      </c>
      <c r="M28" s="279" t="s">
        <v>109</v>
      </c>
      <c r="N28" s="279" t="s">
        <v>109</v>
      </c>
      <c r="O28" s="279" t="s">
        <v>109</v>
      </c>
      <c r="P28" s="279" t="s">
        <v>109</v>
      </c>
      <c r="Q28" s="279" t="s">
        <v>109</v>
      </c>
      <c r="R28" s="279" t="s">
        <v>109</v>
      </c>
      <c r="S28" s="279" t="s">
        <v>279</v>
      </c>
      <c r="T28" s="279" t="s">
        <v>109</v>
      </c>
      <c r="U28" s="279" t="s">
        <v>109</v>
      </c>
      <c r="V28" s="279" t="s">
        <v>109</v>
      </c>
      <c r="W28" s="279" t="s">
        <v>109</v>
      </c>
      <c r="X28" s="280" t="s">
        <v>279</v>
      </c>
      <c r="Y28" s="279" t="s">
        <v>109</v>
      </c>
      <c r="Z28" s="279" t="s">
        <v>109</v>
      </c>
      <c r="AA28" s="279" t="s">
        <v>109</v>
      </c>
      <c r="AB28" s="279" t="s">
        <v>109</v>
      </c>
      <c r="AC28" s="279" t="s">
        <v>109</v>
      </c>
      <c r="AD28" s="279" t="s">
        <v>109</v>
      </c>
      <c r="AE28" s="279" t="s">
        <v>109</v>
      </c>
      <c r="AF28" s="279" t="s">
        <v>109</v>
      </c>
      <c r="AG28" s="279" t="str">
        <f t="shared" si="0"/>
        <v>-</v>
      </c>
      <c r="AH28" s="279" t="str">
        <f t="shared" si="1"/>
        <v>н/д</v>
      </c>
      <c r="AI28" s="279" t="str">
        <f t="shared" si="2"/>
        <v>н/д</v>
      </c>
      <c r="AJ28" s="279" t="str">
        <f t="shared" si="3"/>
        <v>н/д</v>
      </c>
      <c r="AK28" s="279" t="str">
        <f t="shared" si="4"/>
        <v>н/д</v>
      </c>
      <c r="AL28" s="280" t="str">
        <f t="shared" si="5"/>
        <v>-</v>
      </c>
    </row>
    <row r="29" s="243" customFormat="1" ht="47.25" hidden="1">
      <c r="A29" s="151" t="s">
        <v>126</v>
      </c>
      <c r="B29" s="152" t="s">
        <v>127</v>
      </c>
      <c r="C29" s="278" t="s">
        <v>108</v>
      </c>
      <c r="D29" s="279" t="s">
        <v>109</v>
      </c>
      <c r="E29" s="279" t="s">
        <v>109</v>
      </c>
      <c r="F29" s="279" t="s">
        <v>109</v>
      </c>
      <c r="G29" s="279" t="s">
        <v>109</v>
      </c>
      <c r="H29" s="279" t="s">
        <v>109</v>
      </c>
      <c r="I29" s="279" t="s">
        <v>109</v>
      </c>
      <c r="J29" s="279" t="s">
        <v>109</v>
      </c>
      <c r="K29" s="279" t="s">
        <v>109</v>
      </c>
      <c r="L29" s="279" t="s">
        <v>109</v>
      </c>
      <c r="M29" s="279" t="s">
        <v>109</v>
      </c>
      <c r="N29" s="279" t="s">
        <v>109</v>
      </c>
      <c r="O29" s="279" t="s">
        <v>109</v>
      </c>
      <c r="P29" s="279" t="s">
        <v>109</v>
      </c>
      <c r="Q29" s="279" t="s">
        <v>109</v>
      </c>
      <c r="R29" s="279" t="s">
        <v>109</v>
      </c>
      <c r="S29" s="279" t="s">
        <v>279</v>
      </c>
      <c r="T29" s="279" t="s">
        <v>109</v>
      </c>
      <c r="U29" s="279" t="s">
        <v>109</v>
      </c>
      <c r="V29" s="279" t="s">
        <v>109</v>
      </c>
      <c r="W29" s="279" t="s">
        <v>109</v>
      </c>
      <c r="X29" s="280" t="s">
        <v>279</v>
      </c>
      <c r="Y29" s="279" t="s">
        <v>109</v>
      </c>
      <c r="Z29" s="279" t="s">
        <v>109</v>
      </c>
      <c r="AA29" s="279" t="s">
        <v>109</v>
      </c>
      <c r="AB29" s="279" t="s">
        <v>109</v>
      </c>
      <c r="AC29" s="279" t="s">
        <v>109</v>
      </c>
      <c r="AD29" s="279" t="s">
        <v>109</v>
      </c>
      <c r="AE29" s="279" t="s">
        <v>109</v>
      </c>
      <c r="AF29" s="279" t="s">
        <v>109</v>
      </c>
      <c r="AG29" s="279" t="str">
        <f t="shared" si="0"/>
        <v>-</v>
      </c>
      <c r="AH29" s="279" t="str">
        <f t="shared" si="1"/>
        <v>н/д</v>
      </c>
      <c r="AI29" s="279" t="str">
        <f t="shared" si="2"/>
        <v>н/д</v>
      </c>
      <c r="AJ29" s="279" t="str">
        <f t="shared" si="3"/>
        <v>н/д</v>
      </c>
      <c r="AK29" s="279" t="str">
        <f t="shared" si="4"/>
        <v>н/д</v>
      </c>
      <c r="AL29" s="280" t="str">
        <f t="shared" si="5"/>
        <v>-</v>
      </c>
      <c r="AM29" s="289"/>
    </row>
    <row r="30" s="243" customFormat="1" ht="78.75" hidden="1">
      <c r="A30" s="151" t="s">
        <v>128</v>
      </c>
      <c r="B30" s="152" t="s">
        <v>129</v>
      </c>
      <c r="C30" s="281" t="s">
        <v>108</v>
      </c>
      <c r="D30" s="279" t="s">
        <v>109</v>
      </c>
      <c r="E30" s="279" t="s">
        <v>109</v>
      </c>
      <c r="F30" s="279" t="s">
        <v>109</v>
      </c>
      <c r="G30" s="279" t="s">
        <v>109</v>
      </c>
      <c r="H30" s="279" t="s">
        <v>109</v>
      </c>
      <c r="I30" s="279" t="s">
        <v>109</v>
      </c>
      <c r="J30" s="279" t="s">
        <v>109</v>
      </c>
      <c r="K30" s="279" t="s">
        <v>109</v>
      </c>
      <c r="L30" s="279" t="s">
        <v>109</v>
      </c>
      <c r="M30" s="279" t="s">
        <v>109</v>
      </c>
      <c r="N30" s="279" t="s">
        <v>109</v>
      </c>
      <c r="O30" s="279" t="s">
        <v>109</v>
      </c>
      <c r="P30" s="279" t="s">
        <v>109</v>
      </c>
      <c r="Q30" s="279" t="s">
        <v>109</v>
      </c>
      <c r="R30" s="279" t="s">
        <v>109</v>
      </c>
      <c r="S30" s="279" t="s">
        <v>279</v>
      </c>
      <c r="T30" s="279" t="s">
        <v>109</v>
      </c>
      <c r="U30" s="279" t="s">
        <v>109</v>
      </c>
      <c r="V30" s="279" t="s">
        <v>109</v>
      </c>
      <c r="W30" s="279" t="s">
        <v>109</v>
      </c>
      <c r="X30" s="280" t="s">
        <v>279</v>
      </c>
      <c r="Y30" s="279" t="s">
        <v>109</v>
      </c>
      <c r="Z30" s="279" t="s">
        <v>109</v>
      </c>
      <c r="AA30" s="279" t="s">
        <v>109</v>
      </c>
      <c r="AB30" s="279" t="s">
        <v>109</v>
      </c>
      <c r="AC30" s="279" t="s">
        <v>109</v>
      </c>
      <c r="AD30" s="279" t="s">
        <v>109</v>
      </c>
      <c r="AE30" s="279" t="s">
        <v>109</v>
      </c>
      <c r="AF30" s="279" t="s">
        <v>109</v>
      </c>
      <c r="AG30" s="279" t="str">
        <f t="shared" si="0"/>
        <v>-</v>
      </c>
      <c r="AH30" s="279" t="str">
        <f t="shared" si="1"/>
        <v>н/д</v>
      </c>
      <c r="AI30" s="279" t="str">
        <f t="shared" si="2"/>
        <v>н/д</v>
      </c>
      <c r="AJ30" s="279" t="str">
        <f t="shared" si="3"/>
        <v>н/д</v>
      </c>
      <c r="AK30" s="279" t="str">
        <f t="shared" si="4"/>
        <v>н/д</v>
      </c>
      <c r="AL30" s="280" t="str">
        <f t="shared" si="5"/>
        <v>-</v>
      </c>
    </row>
    <row r="31" s="243" customFormat="1" ht="78.75" hidden="1">
      <c r="A31" s="151" t="s">
        <v>130</v>
      </c>
      <c r="B31" s="152" t="s">
        <v>131</v>
      </c>
      <c r="C31" s="278" t="s">
        <v>108</v>
      </c>
      <c r="D31" s="279" t="s">
        <v>109</v>
      </c>
      <c r="E31" s="279" t="s">
        <v>109</v>
      </c>
      <c r="F31" s="279" t="s">
        <v>109</v>
      </c>
      <c r="G31" s="279" t="s">
        <v>109</v>
      </c>
      <c r="H31" s="279" t="s">
        <v>109</v>
      </c>
      <c r="I31" s="279" t="s">
        <v>109</v>
      </c>
      <c r="J31" s="279" t="s">
        <v>109</v>
      </c>
      <c r="K31" s="279" t="s">
        <v>109</v>
      </c>
      <c r="L31" s="279" t="s">
        <v>109</v>
      </c>
      <c r="M31" s="279" t="s">
        <v>109</v>
      </c>
      <c r="N31" s="279" t="s">
        <v>109</v>
      </c>
      <c r="O31" s="279" t="s">
        <v>109</v>
      </c>
      <c r="P31" s="279" t="s">
        <v>109</v>
      </c>
      <c r="Q31" s="279" t="s">
        <v>109</v>
      </c>
      <c r="R31" s="279" t="s">
        <v>109</v>
      </c>
      <c r="S31" s="279" t="s">
        <v>279</v>
      </c>
      <c r="T31" s="279" t="s">
        <v>109</v>
      </c>
      <c r="U31" s="279" t="s">
        <v>109</v>
      </c>
      <c r="V31" s="279" t="s">
        <v>109</v>
      </c>
      <c r="W31" s="279" t="s">
        <v>109</v>
      </c>
      <c r="X31" s="280" t="s">
        <v>279</v>
      </c>
      <c r="Y31" s="279" t="s">
        <v>109</v>
      </c>
      <c r="Z31" s="279" t="s">
        <v>109</v>
      </c>
      <c r="AA31" s="279" t="s">
        <v>109</v>
      </c>
      <c r="AB31" s="279" t="s">
        <v>109</v>
      </c>
      <c r="AC31" s="279" t="s">
        <v>109</v>
      </c>
      <c r="AD31" s="279" t="s">
        <v>109</v>
      </c>
      <c r="AE31" s="279" t="s">
        <v>109</v>
      </c>
      <c r="AF31" s="279" t="s">
        <v>109</v>
      </c>
      <c r="AG31" s="279" t="str">
        <f t="shared" si="0"/>
        <v>-</v>
      </c>
      <c r="AH31" s="279" t="str">
        <f t="shared" si="1"/>
        <v>н/д</v>
      </c>
      <c r="AI31" s="279" t="str">
        <f t="shared" si="2"/>
        <v>н/д</v>
      </c>
      <c r="AJ31" s="279" t="str">
        <f t="shared" si="3"/>
        <v>н/д</v>
      </c>
      <c r="AK31" s="279" t="str">
        <f t="shared" si="4"/>
        <v>н/д</v>
      </c>
      <c r="AL31" s="280" t="str">
        <f t="shared" si="5"/>
        <v>-</v>
      </c>
    </row>
    <row r="32" s="243" customFormat="1" ht="63" hidden="1">
      <c r="A32" s="151" t="s">
        <v>132</v>
      </c>
      <c r="B32" s="152" t="s">
        <v>133</v>
      </c>
      <c r="C32" s="281" t="s">
        <v>108</v>
      </c>
      <c r="D32" s="279" t="s">
        <v>109</v>
      </c>
      <c r="E32" s="279" t="s">
        <v>109</v>
      </c>
      <c r="F32" s="279" t="s">
        <v>109</v>
      </c>
      <c r="G32" s="279" t="s">
        <v>109</v>
      </c>
      <c r="H32" s="279" t="s">
        <v>109</v>
      </c>
      <c r="I32" s="279" t="s">
        <v>109</v>
      </c>
      <c r="J32" s="279" t="s">
        <v>109</v>
      </c>
      <c r="K32" s="279" t="s">
        <v>109</v>
      </c>
      <c r="L32" s="279" t="s">
        <v>109</v>
      </c>
      <c r="M32" s="279" t="s">
        <v>109</v>
      </c>
      <c r="N32" s="279" t="s">
        <v>109</v>
      </c>
      <c r="O32" s="279" t="s">
        <v>109</v>
      </c>
      <c r="P32" s="279" t="s">
        <v>109</v>
      </c>
      <c r="Q32" s="279" t="s">
        <v>109</v>
      </c>
      <c r="R32" s="279" t="s">
        <v>109</v>
      </c>
      <c r="S32" s="279" t="s">
        <v>279</v>
      </c>
      <c r="T32" s="279" t="s">
        <v>109</v>
      </c>
      <c r="U32" s="279" t="s">
        <v>109</v>
      </c>
      <c r="V32" s="279" t="s">
        <v>109</v>
      </c>
      <c r="W32" s="279" t="s">
        <v>109</v>
      </c>
      <c r="X32" s="280" t="s">
        <v>279</v>
      </c>
      <c r="Y32" s="279" t="s">
        <v>109</v>
      </c>
      <c r="Z32" s="279" t="s">
        <v>109</v>
      </c>
      <c r="AA32" s="279" t="s">
        <v>109</v>
      </c>
      <c r="AB32" s="279" t="s">
        <v>109</v>
      </c>
      <c r="AC32" s="279" t="s">
        <v>109</v>
      </c>
      <c r="AD32" s="279" t="s">
        <v>109</v>
      </c>
      <c r="AE32" s="279" t="s">
        <v>109</v>
      </c>
      <c r="AF32" s="279" t="s">
        <v>109</v>
      </c>
      <c r="AG32" s="279" t="str">
        <f t="shared" si="0"/>
        <v>-</v>
      </c>
      <c r="AH32" s="279" t="str">
        <f t="shared" si="1"/>
        <v>н/д</v>
      </c>
      <c r="AI32" s="279" t="str">
        <f t="shared" si="2"/>
        <v>н/д</v>
      </c>
      <c r="AJ32" s="279" t="str">
        <f t="shared" si="3"/>
        <v>н/д</v>
      </c>
      <c r="AK32" s="279" t="str">
        <f t="shared" si="4"/>
        <v>н/д</v>
      </c>
      <c r="AL32" s="280" t="str">
        <f t="shared" si="5"/>
        <v>-</v>
      </c>
    </row>
    <row r="33" s="243" customFormat="1" ht="47.25" hidden="1">
      <c r="A33" s="151" t="s">
        <v>134</v>
      </c>
      <c r="B33" s="152" t="s">
        <v>135</v>
      </c>
      <c r="C33" s="278" t="s">
        <v>108</v>
      </c>
      <c r="D33" s="279" t="s">
        <v>109</v>
      </c>
      <c r="E33" s="279" t="s">
        <v>109</v>
      </c>
      <c r="F33" s="279" t="s">
        <v>109</v>
      </c>
      <c r="G33" s="279" t="s">
        <v>109</v>
      </c>
      <c r="H33" s="279" t="s">
        <v>109</v>
      </c>
      <c r="I33" s="279" t="s">
        <v>109</v>
      </c>
      <c r="J33" s="279" t="s">
        <v>109</v>
      </c>
      <c r="K33" s="279" t="s">
        <v>109</v>
      </c>
      <c r="L33" s="279" t="s">
        <v>109</v>
      </c>
      <c r="M33" s="279" t="s">
        <v>109</v>
      </c>
      <c r="N33" s="279" t="s">
        <v>109</v>
      </c>
      <c r="O33" s="279" t="s">
        <v>109</v>
      </c>
      <c r="P33" s="279" t="s">
        <v>109</v>
      </c>
      <c r="Q33" s="279" t="s">
        <v>109</v>
      </c>
      <c r="R33" s="279" t="s">
        <v>109</v>
      </c>
      <c r="S33" s="279" t="s">
        <v>279</v>
      </c>
      <c r="T33" s="279" t="s">
        <v>109</v>
      </c>
      <c r="U33" s="279" t="s">
        <v>109</v>
      </c>
      <c r="V33" s="279" t="s">
        <v>109</v>
      </c>
      <c r="W33" s="279" t="s">
        <v>109</v>
      </c>
      <c r="X33" s="280" t="s">
        <v>279</v>
      </c>
      <c r="Y33" s="279" t="s">
        <v>109</v>
      </c>
      <c r="Z33" s="279" t="s">
        <v>109</v>
      </c>
      <c r="AA33" s="279" t="s">
        <v>109</v>
      </c>
      <c r="AB33" s="279" t="s">
        <v>109</v>
      </c>
      <c r="AC33" s="279" t="s">
        <v>109</v>
      </c>
      <c r="AD33" s="279" t="s">
        <v>109</v>
      </c>
      <c r="AE33" s="279" t="s">
        <v>109</v>
      </c>
      <c r="AF33" s="279" t="s">
        <v>109</v>
      </c>
      <c r="AG33" s="279" t="str">
        <f t="shared" si="0"/>
        <v>-</v>
      </c>
      <c r="AH33" s="279" t="str">
        <f t="shared" si="1"/>
        <v>н/д</v>
      </c>
      <c r="AI33" s="279" t="str">
        <f t="shared" si="2"/>
        <v>н/д</v>
      </c>
      <c r="AJ33" s="279" t="str">
        <f t="shared" si="3"/>
        <v>н/д</v>
      </c>
      <c r="AK33" s="279" t="str">
        <f t="shared" si="4"/>
        <v>н/д</v>
      </c>
      <c r="AL33" s="280" t="str">
        <f t="shared" si="5"/>
        <v>-</v>
      </c>
    </row>
    <row r="34" s="243" customFormat="1" ht="78.75" hidden="1">
      <c r="A34" s="151" t="s">
        <v>136</v>
      </c>
      <c r="B34" s="152" t="s">
        <v>137</v>
      </c>
      <c r="C34" s="281" t="s">
        <v>108</v>
      </c>
      <c r="D34" s="279" t="s">
        <v>109</v>
      </c>
      <c r="E34" s="279" t="s">
        <v>109</v>
      </c>
      <c r="F34" s="279" t="s">
        <v>109</v>
      </c>
      <c r="G34" s="279" t="s">
        <v>109</v>
      </c>
      <c r="H34" s="279" t="s">
        <v>109</v>
      </c>
      <c r="I34" s="279" t="s">
        <v>109</v>
      </c>
      <c r="J34" s="279" t="s">
        <v>109</v>
      </c>
      <c r="K34" s="279" t="s">
        <v>109</v>
      </c>
      <c r="L34" s="279" t="s">
        <v>109</v>
      </c>
      <c r="M34" s="279" t="s">
        <v>109</v>
      </c>
      <c r="N34" s="279" t="s">
        <v>109</v>
      </c>
      <c r="O34" s="279" t="s">
        <v>109</v>
      </c>
      <c r="P34" s="279" t="s">
        <v>109</v>
      </c>
      <c r="Q34" s="279" t="s">
        <v>109</v>
      </c>
      <c r="R34" s="279" t="s">
        <v>109</v>
      </c>
      <c r="S34" s="279" t="s">
        <v>279</v>
      </c>
      <c r="T34" s="279" t="s">
        <v>109</v>
      </c>
      <c r="U34" s="279" t="s">
        <v>109</v>
      </c>
      <c r="V34" s="279" t="s">
        <v>109</v>
      </c>
      <c r="W34" s="279" t="s">
        <v>109</v>
      </c>
      <c r="X34" s="280" t="s">
        <v>279</v>
      </c>
      <c r="Y34" s="279" t="s">
        <v>109</v>
      </c>
      <c r="Z34" s="279" t="s">
        <v>109</v>
      </c>
      <c r="AA34" s="279" t="s">
        <v>109</v>
      </c>
      <c r="AB34" s="279" t="s">
        <v>109</v>
      </c>
      <c r="AC34" s="279" t="s">
        <v>109</v>
      </c>
      <c r="AD34" s="279" t="s">
        <v>109</v>
      </c>
      <c r="AE34" s="279" t="s">
        <v>109</v>
      </c>
      <c r="AF34" s="279" t="s">
        <v>109</v>
      </c>
      <c r="AG34" s="279" t="str">
        <f t="shared" si="0"/>
        <v>-</v>
      </c>
      <c r="AH34" s="279" t="str">
        <f t="shared" si="1"/>
        <v>н/д</v>
      </c>
      <c r="AI34" s="279" t="str">
        <f t="shared" si="2"/>
        <v>н/д</v>
      </c>
      <c r="AJ34" s="279" t="str">
        <f t="shared" si="3"/>
        <v>н/д</v>
      </c>
      <c r="AK34" s="279" t="str">
        <f t="shared" si="4"/>
        <v>н/д</v>
      </c>
      <c r="AL34" s="280" t="str">
        <f t="shared" si="5"/>
        <v>-</v>
      </c>
    </row>
    <row r="35" s="243" customFormat="1" ht="63" hidden="1">
      <c r="A35" s="151" t="s">
        <v>138</v>
      </c>
      <c r="B35" s="152" t="s">
        <v>139</v>
      </c>
      <c r="C35" s="278" t="s">
        <v>108</v>
      </c>
      <c r="D35" s="279" t="s">
        <v>109</v>
      </c>
      <c r="E35" s="279" t="s">
        <v>109</v>
      </c>
      <c r="F35" s="279" t="s">
        <v>109</v>
      </c>
      <c r="G35" s="279" t="s">
        <v>109</v>
      </c>
      <c r="H35" s="279" t="s">
        <v>109</v>
      </c>
      <c r="I35" s="279" t="s">
        <v>109</v>
      </c>
      <c r="J35" s="279" t="s">
        <v>109</v>
      </c>
      <c r="K35" s="279" t="s">
        <v>109</v>
      </c>
      <c r="L35" s="279" t="s">
        <v>109</v>
      </c>
      <c r="M35" s="279" t="s">
        <v>109</v>
      </c>
      <c r="N35" s="279" t="s">
        <v>109</v>
      </c>
      <c r="O35" s="279" t="s">
        <v>109</v>
      </c>
      <c r="P35" s="279" t="s">
        <v>109</v>
      </c>
      <c r="Q35" s="279" t="s">
        <v>109</v>
      </c>
      <c r="R35" s="279" t="s">
        <v>109</v>
      </c>
      <c r="S35" s="279" t="s">
        <v>279</v>
      </c>
      <c r="T35" s="279" t="s">
        <v>109</v>
      </c>
      <c r="U35" s="279" t="s">
        <v>109</v>
      </c>
      <c r="V35" s="279" t="s">
        <v>109</v>
      </c>
      <c r="W35" s="279" t="s">
        <v>109</v>
      </c>
      <c r="X35" s="280" t="s">
        <v>279</v>
      </c>
      <c r="Y35" s="279" t="s">
        <v>109</v>
      </c>
      <c r="Z35" s="279" t="s">
        <v>109</v>
      </c>
      <c r="AA35" s="279" t="s">
        <v>109</v>
      </c>
      <c r="AB35" s="279" t="s">
        <v>109</v>
      </c>
      <c r="AC35" s="279" t="s">
        <v>109</v>
      </c>
      <c r="AD35" s="279" t="s">
        <v>109</v>
      </c>
      <c r="AE35" s="279" t="s">
        <v>109</v>
      </c>
      <c r="AF35" s="279" t="s">
        <v>109</v>
      </c>
      <c r="AG35" s="279" t="str">
        <f t="shared" si="0"/>
        <v>-</v>
      </c>
      <c r="AH35" s="279" t="str">
        <f t="shared" si="1"/>
        <v>н/д</v>
      </c>
      <c r="AI35" s="279" t="str">
        <f t="shared" si="2"/>
        <v>н/д</v>
      </c>
      <c r="AJ35" s="279" t="str">
        <f t="shared" si="3"/>
        <v>н/д</v>
      </c>
      <c r="AK35" s="279" t="str">
        <f t="shared" si="4"/>
        <v>н/д</v>
      </c>
      <c r="AL35" s="280" t="str">
        <f t="shared" si="5"/>
        <v>-</v>
      </c>
    </row>
    <row r="36" s="243" customFormat="1" ht="63" hidden="1">
      <c r="A36" s="151" t="s">
        <v>140</v>
      </c>
      <c r="B36" s="152" t="s">
        <v>141</v>
      </c>
      <c r="C36" s="281" t="s">
        <v>108</v>
      </c>
      <c r="D36" s="279" t="s">
        <v>109</v>
      </c>
      <c r="E36" s="279" t="s">
        <v>109</v>
      </c>
      <c r="F36" s="279" t="s">
        <v>109</v>
      </c>
      <c r="G36" s="279" t="s">
        <v>109</v>
      </c>
      <c r="H36" s="279" t="s">
        <v>109</v>
      </c>
      <c r="I36" s="279" t="s">
        <v>109</v>
      </c>
      <c r="J36" s="279" t="s">
        <v>109</v>
      </c>
      <c r="K36" s="279" t="s">
        <v>109</v>
      </c>
      <c r="L36" s="279" t="s">
        <v>109</v>
      </c>
      <c r="M36" s="279" t="s">
        <v>109</v>
      </c>
      <c r="N36" s="279" t="s">
        <v>109</v>
      </c>
      <c r="O36" s="279" t="s">
        <v>109</v>
      </c>
      <c r="P36" s="279" t="s">
        <v>109</v>
      </c>
      <c r="Q36" s="279" t="s">
        <v>109</v>
      </c>
      <c r="R36" s="279" t="s">
        <v>109</v>
      </c>
      <c r="S36" s="279" t="s">
        <v>279</v>
      </c>
      <c r="T36" s="279" t="s">
        <v>109</v>
      </c>
      <c r="U36" s="279" t="s">
        <v>109</v>
      </c>
      <c r="V36" s="279" t="s">
        <v>109</v>
      </c>
      <c r="W36" s="279" t="s">
        <v>109</v>
      </c>
      <c r="X36" s="280" t="s">
        <v>279</v>
      </c>
      <c r="Y36" s="279" t="s">
        <v>109</v>
      </c>
      <c r="Z36" s="279" t="s">
        <v>109</v>
      </c>
      <c r="AA36" s="279" t="s">
        <v>109</v>
      </c>
      <c r="AB36" s="279" t="s">
        <v>109</v>
      </c>
      <c r="AC36" s="279" t="s">
        <v>109</v>
      </c>
      <c r="AD36" s="279" t="s">
        <v>109</v>
      </c>
      <c r="AE36" s="279" t="s">
        <v>109</v>
      </c>
      <c r="AF36" s="279" t="s">
        <v>109</v>
      </c>
      <c r="AG36" s="279" t="str">
        <f t="shared" si="0"/>
        <v>-</v>
      </c>
      <c r="AH36" s="279" t="str">
        <f t="shared" si="1"/>
        <v>н/д</v>
      </c>
      <c r="AI36" s="279" t="str">
        <f t="shared" si="2"/>
        <v>н/д</v>
      </c>
      <c r="AJ36" s="279" t="str">
        <f t="shared" si="3"/>
        <v>н/д</v>
      </c>
      <c r="AK36" s="279" t="str">
        <f t="shared" si="4"/>
        <v>н/д</v>
      </c>
      <c r="AL36" s="280" t="str">
        <f t="shared" si="5"/>
        <v>-</v>
      </c>
    </row>
    <row r="37" s="243" customFormat="1" ht="47.25" hidden="1">
      <c r="A37" s="151" t="s">
        <v>142</v>
      </c>
      <c r="B37" s="152" t="s">
        <v>143</v>
      </c>
      <c r="C37" s="278" t="s">
        <v>108</v>
      </c>
      <c r="D37" s="279" t="s">
        <v>109</v>
      </c>
      <c r="E37" s="279" t="s">
        <v>109</v>
      </c>
      <c r="F37" s="279" t="s">
        <v>109</v>
      </c>
      <c r="G37" s="279" t="s">
        <v>109</v>
      </c>
      <c r="H37" s="279" t="s">
        <v>109</v>
      </c>
      <c r="I37" s="279" t="s">
        <v>109</v>
      </c>
      <c r="J37" s="279" t="s">
        <v>109</v>
      </c>
      <c r="K37" s="279" t="s">
        <v>109</v>
      </c>
      <c r="L37" s="279" t="s">
        <v>109</v>
      </c>
      <c r="M37" s="279" t="s">
        <v>109</v>
      </c>
      <c r="N37" s="279" t="s">
        <v>109</v>
      </c>
      <c r="O37" s="279" t="s">
        <v>109</v>
      </c>
      <c r="P37" s="279" t="s">
        <v>109</v>
      </c>
      <c r="Q37" s="279" t="s">
        <v>109</v>
      </c>
      <c r="R37" s="279" t="s">
        <v>109</v>
      </c>
      <c r="S37" s="279" t="s">
        <v>279</v>
      </c>
      <c r="T37" s="279" t="s">
        <v>109</v>
      </c>
      <c r="U37" s="279" t="s">
        <v>109</v>
      </c>
      <c r="V37" s="279" t="s">
        <v>109</v>
      </c>
      <c r="W37" s="279" t="s">
        <v>109</v>
      </c>
      <c r="X37" s="280" t="s">
        <v>279</v>
      </c>
      <c r="Y37" s="279" t="s">
        <v>109</v>
      </c>
      <c r="Z37" s="279" t="s">
        <v>109</v>
      </c>
      <c r="AA37" s="279" t="s">
        <v>109</v>
      </c>
      <c r="AB37" s="279" t="s">
        <v>109</v>
      </c>
      <c r="AC37" s="279" t="s">
        <v>109</v>
      </c>
      <c r="AD37" s="279" t="s">
        <v>109</v>
      </c>
      <c r="AE37" s="279" t="s">
        <v>109</v>
      </c>
      <c r="AF37" s="279" t="s">
        <v>109</v>
      </c>
      <c r="AG37" s="279" t="str">
        <f t="shared" si="0"/>
        <v>-</v>
      </c>
      <c r="AH37" s="279" t="str">
        <f t="shared" si="1"/>
        <v>н/д</v>
      </c>
      <c r="AI37" s="279" t="str">
        <f t="shared" si="2"/>
        <v>н/д</v>
      </c>
      <c r="AJ37" s="279" t="str">
        <f t="shared" si="3"/>
        <v>н/д</v>
      </c>
      <c r="AK37" s="279" t="str">
        <f t="shared" si="4"/>
        <v>н/д</v>
      </c>
      <c r="AL37" s="280" t="str">
        <f t="shared" si="5"/>
        <v>-</v>
      </c>
    </row>
    <row r="38" s="243" customFormat="1" ht="141.75" hidden="1">
      <c r="A38" s="151" t="s">
        <v>142</v>
      </c>
      <c r="B38" s="152" t="s">
        <v>144</v>
      </c>
      <c r="C38" s="281" t="s">
        <v>108</v>
      </c>
      <c r="D38" s="279" t="s">
        <v>109</v>
      </c>
      <c r="E38" s="279" t="s">
        <v>109</v>
      </c>
      <c r="F38" s="279" t="s">
        <v>109</v>
      </c>
      <c r="G38" s="279" t="s">
        <v>109</v>
      </c>
      <c r="H38" s="279" t="s">
        <v>109</v>
      </c>
      <c r="I38" s="279" t="s">
        <v>109</v>
      </c>
      <c r="J38" s="279" t="s">
        <v>109</v>
      </c>
      <c r="K38" s="279" t="s">
        <v>109</v>
      </c>
      <c r="L38" s="279" t="s">
        <v>109</v>
      </c>
      <c r="M38" s="279" t="s">
        <v>109</v>
      </c>
      <c r="N38" s="279" t="s">
        <v>109</v>
      </c>
      <c r="O38" s="279" t="s">
        <v>109</v>
      </c>
      <c r="P38" s="279" t="s">
        <v>109</v>
      </c>
      <c r="Q38" s="279" t="s">
        <v>109</v>
      </c>
      <c r="R38" s="279" t="s">
        <v>109</v>
      </c>
      <c r="S38" s="279" t="s">
        <v>279</v>
      </c>
      <c r="T38" s="279" t="s">
        <v>109</v>
      </c>
      <c r="U38" s="279" t="s">
        <v>109</v>
      </c>
      <c r="V38" s="279" t="s">
        <v>109</v>
      </c>
      <c r="W38" s="279" t="s">
        <v>109</v>
      </c>
      <c r="X38" s="280" t="s">
        <v>279</v>
      </c>
      <c r="Y38" s="279" t="s">
        <v>109</v>
      </c>
      <c r="Z38" s="279" t="s">
        <v>109</v>
      </c>
      <c r="AA38" s="279" t="s">
        <v>109</v>
      </c>
      <c r="AB38" s="279" t="s">
        <v>109</v>
      </c>
      <c r="AC38" s="279" t="s">
        <v>109</v>
      </c>
      <c r="AD38" s="279" t="s">
        <v>109</v>
      </c>
      <c r="AE38" s="279" t="s">
        <v>109</v>
      </c>
      <c r="AF38" s="279" t="s">
        <v>109</v>
      </c>
      <c r="AG38" s="279" t="str">
        <f t="shared" si="0"/>
        <v>-</v>
      </c>
      <c r="AH38" s="279" t="str">
        <f t="shared" si="1"/>
        <v>н/д</v>
      </c>
      <c r="AI38" s="279" t="str">
        <f t="shared" si="2"/>
        <v>н/д</v>
      </c>
      <c r="AJ38" s="279" t="str">
        <f t="shared" si="3"/>
        <v>н/д</v>
      </c>
      <c r="AK38" s="279" t="str">
        <f t="shared" si="4"/>
        <v>н/д</v>
      </c>
      <c r="AL38" s="280" t="str">
        <f t="shared" si="5"/>
        <v>-</v>
      </c>
    </row>
    <row r="39" s="243" customFormat="1" ht="126" hidden="1">
      <c r="A39" s="151" t="s">
        <v>142</v>
      </c>
      <c r="B39" s="152" t="s">
        <v>145</v>
      </c>
      <c r="C39" s="278" t="s">
        <v>108</v>
      </c>
      <c r="D39" s="279" t="s">
        <v>109</v>
      </c>
      <c r="E39" s="279" t="s">
        <v>109</v>
      </c>
      <c r="F39" s="279" t="s">
        <v>109</v>
      </c>
      <c r="G39" s="279" t="s">
        <v>109</v>
      </c>
      <c r="H39" s="279" t="s">
        <v>109</v>
      </c>
      <c r="I39" s="279" t="s">
        <v>109</v>
      </c>
      <c r="J39" s="279" t="s">
        <v>109</v>
      </c>
      <c r="K39" s="279" t="s">
        <v>109</v>
      </c>
      <c r="L39" s="279" t="s">
        <v>109</v>
      </c>
      <c r="M39" s="279" t="s">
        <v>109</v>
      </c>
      <c r="N39" s="279" t="s">
        <v>109</v>
      </c>
      <c r="O39" s="279" t="s">
        <v>109</v>
      </c>
      <c r="P39" s="279" t="s">
        <v>109</v>
      </c>
      <c r="Q39" s="279" t="s">
        <v>109</v>
      </c>
      <c r="R39" s="279" t="s">
        <v>109</v>
      </c>
      <c r="S39" s="279" t="s">
        <v>279</v>
      </c>
      <c r="T39" s="279" t="s">
        <v>109</v>
      </c>
      <c r="U39" s="279" t="s">
        <v>109</v>
      </c>
      <c r="V39" s="279" t="s">
        <v>109</v>
      </c>
      <c r="W39" s="279" t="s">
        <v>109</v>
      </c>
      <c r="X39" s="280" t="s">
        <v>279</v>
      </c>
      <c r="Y39" s="279" t="s">
        <v>109</v>
      </c>
      <c r="Z39" s="279" t="s">
        <v>109</v>
      </c>
      <c r="AA39" s="279" t="s">
        <v>109</v>
      </c>
      <c r="AB39" s="279" t="s">
        <v>109</v>
      </c>
      <c r="AC39" s="279" t="s">
        <v>109</v>
      </c>
      <c r="AD39" s="279" t="s">
        <v>109</v>
      </c>
      <c r="AE39" s="279" t="s">
        <v>109</v>
      </c>
      <c r="AF39" s="279" t="s">
        <v>109</v>
      </c>
      <c r="AG39" s="279" t="str">
        <f t="shared" si="0"/>
        <v>-</v>
      </c>
      <c r="AH39" s="279" t="str">
        <f t="shared" si="1"/>
        <v>н/д</v>
      </c>
      <c r="AI39" s="279" t="str">
        <f t="shared" si="2"/>
        <v>н/д</v>
      </c>
      <c r="AJ39" s="279" t="str">
        <f t="shared" si="3"/>
        <v>н/д</v>
      </c>
      <c r="AK39" s="279" t="str">
        <f t="shared" si="4"/>
        <v>н/д</v>
      </c>
      <c r="AL39" s="280" t="str">
        <f t="shared" si="5"/>
        <v>-</v>
      </c>
    </row>
    <row r="40" s="243" customFormat="1" ht="126" hidden="1">
      <c r="A40" s="151" t="s">
        <v>142</v>
      </c>
      <c r="B40" s="152" t="s">
        <v>146</v>
      </c>
      <c r="C40" s="281" t="s">
        <v>108</v>
      </c>
      <c r="D40" s="279" t="s">
        <v>109</v>
      </c>
      <c r="E40" s="279" t="s">
        <v>109</v>
      </c>
      <c r="F40" s="279" t="s">
        <v>109</v>
      </c>
      <c r="G40" s="279" t="s">
        <v>109</v>
      </c>
      <c r="H40" s="279" t="s">
        <v>109</v>
      </c>
      <c r="I40" s="279" t="s">
        <v>109</v>
      </c>
      <c r="J40" s="279" t="s">
        <v>109</v>
      </c>
      <c r="K40" s="279" t="s">
        <v>109</v>
      </c>
      <c r="L40" s="279" t="s">
        <v>109</v>
      </c>
      <c r="M40" s="279" t="s">
        <v>109</v>
      </c>
      <c r="N40" s="279" t="s">
        <v>109</v>
      </c>
      <c r="O40" s="279" t="s">
        <v>109</v>
      </c>
      <c r="P40" s="279" t="s">
        <v>109</v>
      </c>
      <c r="Q40" s="279" t="s">
        <v>109</v>
      </c>
      <c r="R40" s="279" t="s">
        <v>109</v>
      </c>
      <c r="S40" s="279" t="s">
        <v>279</v>
      </c>
      <c r="T40" s="279" t="s">
        <v>109</v>
      </c>
      <c r="U40" s="279" t="s">
        <v>109</v>
      </c>
      <c r="V40" s="279" t="s">
        <v>109</v>
      </c>
      <c r="W40" s="279" t="s">
        <v>109</v>
      </c>
      <c r="X40" s="280" t="s">
        <v>279</v>
      </c>
      <c r="Y40" s="279" t="s">
        <v>109</v>
      </c>
      <c r="Z40" s="279" t="s">
        <v>109</v>
      </c>
      <c r="AA40" s="279" t="s">
        <v>109</v>
      </c>
      <c r="AB40" s="279" t="s">
        <v>109</v>
      </c>
      <c r="AC40" s="279" t="s">
        <v>109</v>
      </c>
      <c r="AD40" s="279" t="s">
        <v>109</v>
      </c>
      <c r="AE40" s="279" t="s">
        <v>109</v>
      </c>
      <c r="AF40" s="279" t="s">
        <v>109</v>
      </c>
      <c r="AG40" s="279" t="str">
        <f t="shared" si="0"/>
        <v>-</v>
      </c>
      <c r="AH40" s="279" t="str">
        <f t="shared" si="1"/>
        <v>н/д</v>
      </c>
      <c r="AI40" s="279" t="str">
        <f t="shared" si="2"/>
        <v>н/д</v>
      </c>
      <c r="AJ40" s="279" t="str">
        <f t="shared" si="3"/>
        <v>н/д</v>
      </c>
      <c r="AK40" s="279" t="str">
        <f t="shared" si="4"/>
        <v>н/д</v>
      </c>
      <c r="AL40" s="280" t="str">
        <f t="shared" si="5"/>
        <v>-</v>
      </c>
    </row>
    <row r="41" s="243" customFormat="1" ht="47.25" hidden="1">
      <c r="A41" s="151" t="s">
        <v>147</v>
      </c>
      <c r="B41" s="152" t="s">
        <v>143</v>
      </c>
      <c r="C41" s="278" t="s">
        <v>108</v>
      </c>
      <c r="D41" s="279" t="s">
        <v>109</v>
      </c>
      <c r="E41" s="279" t="s">
        <v>109</v>
      </c>
      <c r="F41" s="279" t="s">
        <v>109</v>
      </c>
      <c r="G41" s="279" t="s">
        <v>109</v>
      </c>
      <c r="H41" s="279" t="s">
        <v>109</v>
      </c>
      <c r="I41" s="279" t="s">
        <v>109</v>
      </c>
      <c r="J41" s="279" t="s">
        <v>109</v>
      </c>
      <c r="K41" s="279" t="s">
        <v>109</v>
      </c>
      <c r="L41" s="279" t="s">
        <v>109</v>
      </c>
      <c r="M41" s="279" t="s">
        <v>109</v>
      </c>
      <c r="N41" s="279" t="s">
        <v>109</v>
      </c>
      <c r="O41" s="279" t="s">
        <v>109</v>
      </c>
      <c r="P41" s="279" t="s">
        <v>109</v>
      </c>
      <c r="Q41" s="279" t="s">
        <v>109</v>
      </c>
      <c r="R41" s="279" t="s">
        <v>109</v>
      </c>
      <c r="S41" s="279" t="s">
        <v>279</v>
      </c>
      <c r="T41" s="279" t="s">
        <v>109</v>
      </c>
      <c r="U41" s="279" t="s">
        <v>109</v>
      </c>
      <c r="V41" s="279" t="s">
        <v>109</v>
      </c>
      <c r="W41" s="279" t="s">
        <v>109</v>
      </c>
      <c r="X41" s="280" t="s">
        <v>279</v>
      </c>
      <c r="Y41" s="279" t="s">
        <v>109</v>
      </c>
      <c r="Z41" s="279" t="s">
        <v>109</v>
      </c>
      <c r="AA41" s="279" t="s">
        <v>109</v>
      </c>
      <c r="AB41" s="279" t="s">
        <v>109</v>
      </c>
      <c r="AC41" s="279" t="s">
        <v>109</v>
      </c>
      <c r="AD41" s="279" t="s">
        <v>109</v>
      </c>
      <c r="AE41" s="279" t="s">
        <v>109</v>
      </c>
      <c r="AF41" s="279" t="s">
        <v>109</v>
      </c>
      <c r="AG41" s="279" t="str">
        <f t="shared" si="0"/>
        <v>-</v>
      </c>
      <c r="AH41" s="279" t="str">
        <f t="shared" si="1"/>
        <v>н/д</v>
      </c>
      <c r="AI41" s="279" t="str">
        <f t="shared" si="2"/>
        <v>н/д</v>
      </c>
      <c r="AJ41" s="279" t="str">
        <f t="shared" si="3"/>
        <v>н/д</v>
      </c>
      <c r="AK41" s="279" t="str">
        <f t="shared" si="4"/>
        <v>н/д</v>
      </c>
      <c r="AL41" s="280" t="str">
        <f t="shared" si="5"/>
        <v>-</v>
      </c>
    </row>
    <row r="42" s="243" customFormat="1" ht="141.75" hidden="1">
      <c r="A42" s="151" t="s">
        <v>147</v>
      </c>
      <c r="B42" s="152" t="s">
        <v>144</v>
      </c>
      <c r="C42" s="281" t="s">
        <v>108</v>
      </c>
      <c r="D42" s="279" t="s">
        <v>109</v>
      </c>
      <c r="E42" s="279" t="s">
        <v>109</v>
      </c>
      <c r="F42" s="279" t="s">
        <v>109</v>
      </c>
      <c r="G42" s="279" t="s">
        <v>109</v>
      </c>
      <c r="H42" s="279" t="s">
        <v>109</v>
      </c>
      <c r="I42" s="279" t="s">
        <v>109</v>
      </c>
      <c r="J42" s="279" t="s">
        <v>109</v>
      </c>
      <c r="K42" s="279" t="s">
        <v>109</v>
      </c>
      <c r="L42" s="279" t="s">
        <v>109</v>
      </c>
      <c r="M42" s="279" t="s">
        <v>109</v>
      </c>
      <c r="N42" s="279" t="s">
        <v>109</v>
      </c>
      <c r="O42" s="279" t="s">
        <v>109</v>
      </c>
      <c r="P42" s="279" t="s">
        <v>109</v>
      </c>
      <c r="Q42" s="279" t="s">
        <v>109</v>
      </c>
      <c r="R42" s="279" t="s">
        <v>109</v>
      </c>
      <c r="S42" s="279" t="s">
        <v>279</v>
      </c>
      <c r="T42" s="279" t="s">
        <v>109</v>
      </c>
      <c r="U42" s="279" t="s">
        <v>109</v>
      </c>
      <c r="V42" s="279" t="s">
        <v>109</v>
      </c>
      <c r="W42" s="279" t="s">
        <v>109</v>
      </c>
      <c r="X42" s="280" t="s">
        <v>279</v>
      </c>
      <c r="Y42" s="279" t="s">
        <v>109</v>
      </c>
      <c r="Z42" s="279" t="s">
        <v>109</v>
      </c>
      <c r="AA42" s="279" t="s">
        <v>109</v>
      </c>
      <c r="AB42" s="279" t="s">
        <v>109</v>
      </c>
      <c r="AC42" s="279" t="s">
        <v>109</v>
      </c>
      <c r="AD42" s="279" t="s">
        <v>109</v>
      </c>
      <c r="AE42" s="279" t="s">
        <v>109</v>
      </c>
      <c r="AF42" s="279" t="s">
        <v>109</v>
      </c>
      <c r="AG42" s="279" t="str">
        <f t="shared" si="0"/>
        <v>-</v>
      </c>
      <c r="AH42" s="279" t="str">
        <f t="shared" si="1"/>
        <v>н/д</v>
      </c>
      <c r="AI42" s="279" t="str">
        <f t="shared" si="2"/>
        <v>н/д</v>
      </c>
      <c r="AJ42" s="279" t="str">
        <f t="shared" si="3"/>
        <v>н/д</v>
      </c>
      <c r="AK42" s="279" t="str">
        <f t="shared" si="4"/>
        <v>н/д</v>
      </c>
      <c r="AL42" s="280" t="str">
        <f t="shared" si="5"/>
        <v>-</v>
      </c>
    </row>
    <row r="43" s="243" customFormat="1" ht="126" hidden="1">
      <c r="A43" s="151" t="s">
        <v>147</v>
      </c>
      <c r="B43" s="152" t="s">
        <v>145</v>
      </c>
      <c r="C43" s="278" t="s">
        <v>108</v>
      </c>
      <c r="D43" s="279" t="s">
        <v>109</v>
      </c>
      <c r="E43" s="279" t="s">
        <v>109</v>
      </c>
      <c r="F43" s="279" t="s">
        <v>109</v>
      </c>
      <c r="G43" s="279" t="s">
        <v>109</v>
      </c>
      <c r="H43" s="279" t="s">
        <v>109</v>
      </c>
      <c r="I43" s="279" t="s">
        <v>109</v>
      </c>
      <c r="J43" s="279" t="s">
        <v>109</v>
      </c>
      <c r="K43" s="279" t="s">
        <v>109</v>
      </c>
      <c r="L43" s="279" t="s">
        <v>109</v>
      </c>
      <c r="M43" s="279" t="s">
        <v>109</v>
      </c>
      <c r="N43" s="279" t="s">
        <v>109</v>
      </c>
      <c r="O43" s="279" t="s">
        <v>109</v>
      </c>
      <c r="P43" s="279" t="s">
        <v>109</v>
      </c>
      <c r="Q43" s="279" t="s">
        <v>109</v>
      </c>
      <c r="R43" s="279" t="s">
        <v>109</v>
      </c>
      <c r="S43" s="279" t="s">
        <v>279</v>
      </c>
      <c r="T43" s="279" t="s">
        <v>109</v>
      </c>
      <c r="U43" s="279" t="s">
        <v>109</v>
      </c>
      <c r="V43" s="279" t="s">
        <v>109</v>
      </c>
      <c r="W43" s="279" t="s">
        <v>109</v>
      </c>
      <c r="X43" s="280" t="s">
        <v>279</v>
      </c>
      <c r="Y43" s="279" t="s">
        <v>109</v>
      </c>
      <c r="Z43" s="279" t="s">
        <v>109</v>
      </c>
      <c r="AA43" s="279" t="s">
        <v>109</v>
      </c>
      <c r="AB43" s="279" t="s">
        <v>109</v>
      </c>
      <c r="AC43" s="279" t="s">
        <v>109</v>
      </c>
      <c r="AD43" s="279" t="s">
        <v>109</v>
      </c>
      <c r="AE43" s="279" t="s">
        <v>109</v>
      </c>
      <c r="AF43" s="279" t="s">
        <v>109</v>
      </c>
      <c r="AG43" s="279" t="str">
        <f t="shared" si="0"/>
        <v>-</v>
      </c>
      <c r="AH43" s="279" t="str">
        <f t="shared" si="1"/>
        <v>н/д</v>
      </c>
      <c r="AI43" s="279" t="str">
        <f t="shared" si="2"/>
        <v>н/д</v>
      </c>
      <c r="AJ43" s="279" t="str">
        <f t="shared" si="3"/>
        <v>н/д</v>
      </c>
      <c r="AK43" s="279" t="str">
        <f t="shared" si="4"/>
        <v>н/д</v>
      </c>
      <c r="AL43" s="280" t="str">
        <f t="shared" si="5"/>
        <v>-</v>
      </c>
    </row>
    <row r="44" s="243" customFormat="1" ht="126" hidden="1">
      <c r="A44" s="151" t="s">
        <v>147</v>
      </c>
      <c r="B44" s="152" t="s">
        <v>148</v>
      </c>
      <c r="C44" s="281" t="s">
        <v>108</v>
      </c>
      <c r="D44" s="279" t="s">
        <v>109</v>
      </c>
      <c r="E44" s="279" t="s">
        <v>109</v>
      </c>
      <c r="F44" s="279" t="s">
        <v>109</v>
      </c>
      <c r="G44" s="279" t="s">
        <v>109</v>
      </c>
      <c r="H44" s="279" t="s">
        <v>109</v>
      </c>
      <c r="I44" s="279" t="s">
        <v>109</v>
      </c>
      <c r="J44" s="279" t="s">
        <v>109</v>
      </c>
      <c r="K44" s="279" t="s">
        <v>109</v>
      </c>
      <c r="L44" s="279" t="s">
        <v>109</v>
      </c>
      <c r="M44" s="279" t="s">
        <v>109</v>
      </c>
      <c r="N44" s="279" t="s">
        <v>109</v>
      </c>
      <c r="O44" s="279" t="s">
        <v>109</v>
      </c>
      <c r="P44" s="279" t="s">
        <v>109</v>
      </c>
      <c r="Q44" s="279" t="s">
        <v>109</v>
      </c>
      <c r="R44" s="279" t="s">
        <v>109</v>
      </c>
      <c r="S44" s="279" t="s">
        <v>279</v>
      </c>
      <c r="T44" s="279" t="s">
        <v>109</v>
      </c>
      <c r="U44" s="279" t="s">
        <v>109</v>
      </c>
      <c r="V44" s="279" t="s">
        <v>109</v>
      </c>
      <c r="W44" s="279" t="s">
        <v>109</v>
      </c>
      <c r="X44" s="280" t="s">
        <v>279</v>
      </c>
      <c r="Y44" s="279" t="s">
        <v>109</v>
      </c>
      <c r="Z44" s="279" t="s">
        <v>109</v>
      </c>
      <c r="AA44" s="279" t="s">
        <v>109</v>
      </c>
      <c r="AB44" s="279" t="s">
        <v>109</v>
      </c>
      <c r="AC44" s="279" t="s">
        <v>109</v>
      </c>
      <c r="AD44" s="279" t="s">
        <v>109</v>
      </c>
      <c r="AE44" s="279" t="s">
        <v>109</v>
      </c>
      <c r="AF44" s="279" t="s">
        <v>109</v>
      </c>
      <c r="AG44" s="279" t="str">
        <f t="shared" si="0"/>
        <v>-</v>
      </c>
      <c r="AH44" s="279" t="str">
        <f t="shared" si="1"/>
        <v>н/д</v>
      </c>
      <c r="AI44" s="279" t="str">
        <f t="shared" si="2"/>
        <v>н/д</v>
      </c>
      <c r="AJ44" s="279" t="str">
        <f t="shared" si="3"/>
        <v>н/д</v>
      </c>
      <c r="AK44" s="279" t="str">
        <f t="shared" si="4"/>
        <v>н/д</v>
      </c>
      <c r="AL44" s="280" t="str">
        <f t="shared" si="5"/>
        <v>-</v>
      </c>
    </row>
    <row r="45" s="243" customFormat="1" ht="110.25" hidden="1">
      <c r="A45" s="151" t="s">
        <v>149</v>
      </c>
      <c r="B45" s="152" t="s">
        <v>150</v>
      </c>
      <c r="C45" s="278" t="s">
        <v>108</v>
      </c>
      <c r="D45" s="279" t="s">
        <v>109</v>
      </c>
      <c r="E45" s="279" t="s">
        <v>109</v>
      </c>
      <c r="F45" s="279" t="s">
        <v>109</v>
      </c>
      <c r="G45" s="279" t="s">
        <v>109</v>
      </c>
      <c r="H45" s="279" t="s">
        <v>109</v>
      </c>
      <c r="I45" s="279" t="s">
        <v>109</v>
      </c>
      <c r="J45" s="279" t="s">
        <v>109</v>
      </c>
      <c r="K45" s="279" t="s">
        <v>109</v>
      </c>
      <c r="L45" s="279" t="s">
        <v>109</v>
      </c>
      <c r="M45" s="279" t="s">
        <v>109</v>
      </c>
      <c r="N45" s="279" t="s">
        <v>109</v>
      </c>
      <c r="O45" s="279" t="s">
        <v>109</v>
      </c>
      <c r="P45" s="279" t="s">
        <v>109</v>
      </c>
      <c r="Q45" s="279" t="s">
        <v>109</v>
      </c>
      <c r="R45" s="279" t="s">
        <v>109</v>
      </c>
      <c r="S45" s="279" t="s">
        <v>279</v>
      </c>
      <c r="T45" s="279" t="s">
        <v>109</v>
      </c>
      <c r="U45" s="279" t="s">
        <v>109</v>
      </c>
      <c r="V45" s="279" t="s">
        <v>109</v>
      </c>
      <c r="W45" s="279" t="s">
        <v>109</v>
      </c>
      <c r="X45" s="280" t="s">
        <v>279</v>
      </c>
      <c r="Y45" s="279" t="s">
        <v>109</v>
      </c>
      <c r="Z45" s="279" t="s">
        <v>109</v>
      </c>
      <c r="AA45" s="279" t="s">
        <v>109</v>
      </c>
      <c r="AB45" s="279" t="s">
        <v>109</v>
      </c>
      <c r="AC45" s="279" t="s">
        <v>109</v>
      </c>
      <c r="AD45" s="279" t="s">
        <v>109</v>
      </c>
      <c r="AE45" s="279" t="s">
        <v>109</v>
      </c>
      <c r="AF45" s="279" t="s">
        <v>109</v>
      </c>
      <c r="AG45" s="279" t="str">
        <f t="shared" si="0"/>
        <v>-</v>
      </c>
      <c r="AH45" s="279" t="str">
        <f t="shared" si="1"/>
        <v>н/д</v>
      </c>
      <c r="AI45" s="279" t="str">
        <f t="shared" si="2"/>
        <v>н/д</v>
      </c>
      <c r="AJ45" s="279" t="str">
        <f t="shared" si="3"/>
        <v>н/д</v>
      </c>
      <c r="AK45" s="279" t="str">
        <f t="shared" si="4"/>
        <v>н/д</v>
      </c>
      <c r="AL45" s="280" t="str">
        <f t="shared" si="5"/>
        <v>-</v>
      </c>
    </row>
    <row r="46" s="243" customFormat="1" ht="94.5" hidden="1">
      <c r="A46" s="151" t="s">
        <v>151</v>
      </c>
      <c r="B46" s="152" t="s">
        <v>152</v>
      </c>
      <c r="C46" s="281" t="s">
        <v>108</v>
      </c>
      <c r="D46" s="279" t="s">
        <v>109</v>
      </c>
      <c r="E46" s="279" t="s">
        <v>109</v>
      </c>
      <c r="F46" s="279" t="s">
        <v>109</v>
      </c>
      <c r="G46" s="279" t="s">
        <v>109</v>
      </c>
      <c r="H46" s="279" t="s">
        <v>109</v>
      </c>
      <c r="I46" s="279" t="s">
        <v>109</v>
      </c>
      <c r="J46" s="279" t="s">
        <v>109</v>
      </c>
      <c r="K46" s="279" t="s">
        <v>109</v>
      </c>
      <c r="L46" s="279" t="s">
        <v>109</v>
      </c>
      <c r="M46" s="279" t="s">
        <v>109</v>
      </c>
      <c r="N46" s="279" t="s">
        <v>109</v>
      </c>
      <c r="O46" s="279" t="s">
        <v>109</v>
      </c>
      <c r="P46" s="279" t="s">
        <v>109</v>
      </c>
      <c r="Q46" s="279" t="s">
        <v>109</v>
      </c>
      <c r="R46" s="279" t="s">
        <v>109</v>
      </c>
      <c r="S46" s="279" t="s">
        <v>279</v>
      </c>
      <c r="T46" s="279" t="s">
        <v>109</v>
      </c>
      <c r="U46" s="279" t="s">
        <v>109</v>
      </c>
      <c r="V46" s="279" t="s">
        <v>109</v>
      </c>
      <c r="W46" s="279" t="s">
        <v>109</v>
      </c>
      <c r="X46" s="280" t="s">
        <v>279</v>
      </c>
      <c r="Y46" s="279" t="s">
        <v>109</v>
      </c>
      <c r="Z46" s="279" t="s">
        <v>109</v>
      </c>
      <c r="AA46" s="279" t="s">
        <v>109</v>
      </c>
      <c r="AB46" s="279" t="s">
        <v>109</v>
      </c>
      <c r="AC46" s="279" t="s">
        <v>109</v>
      </c>
      <c r="AD46" s="279" t="s">
        <v>109</v>
      </c>
      <c r="AE46" s="279" t="s">
        <v>109</v>
      </c>
      <c r="AF46" s="279" t="s">
        <v>109</v>
      </c>
      <c r="AG46" s="279" t="str">
        <f t="shared" si="0"/>
        <v>-</v>
      </c>
      <c r="AH46" s="279" t="str">
        <f t="shared" si="1"/>
        <v>н/д</v>
      </c>
      <c r="AI46" s="279" t="str">
        <f t="shared" si="2"/>
        <v>н/д</v>
      </c>
      <c r="AJ46" s="279" t="str">
        <f t="shared" si="3"/>
        <v>н/д</v>
      </c>
      <c r="AK46" s="279" t="str">
        <f t="shared" si="4"/>
        <v>н/д</v>
      </c>
      <c r="AL46" s="280" t="str">
        <f t="shared" si="5"/>
        <v>-</v>
      </c>
    </row>
    <row r="47" s="243" customFormat="1" ht="94.5" hidden="1">
      <c r="A47" s="151" t="s">
        <v>153</v>
      </c>
      <c r="B47" s="152" t="s">
        <v>154</v>
      </c>
      <c r="C47" s="278" t="s">
        <v>108</v>
      </c>
      <c r="D47" s="279" t="s">
        <v>109</v>
      </c>
      <c r="E47" s="279" t="s">
        <v>109</v>
      </c>
      <c r="F47" s="279" t="s">
        <v>109</v>
      </c>
      <c r="G47" s="279" t="s">
        <v>109</v>
      </c>
      <c r="H47" s="279" t="s">
        <v>109</v>
      </c>
      <c r="I47" s="279" t="s">
        <v>109</v>
      </c>
      <c r="J47" s="279" t="s">
        <v>109</v>
      </c>
      <c r="K47" s="279" t="s">
        <v>109</v>
      </c>
      <c r="L47" s="279" t="s">
        <v>109</v>
      </c>
      <c r="M47" s="279" t="s">
        <v>109</v>
      </c>
      <c r="N47" s="279" t="s">
        <v>109</v>
      </c>
      <c r="O47" s="279" t="s">
        <v>109</v>
      </c>
      <c r="P47" s="279" t="s">
        <v>109</v>
      </c>
      <c r="Q47" s="279" t="s">
        <v>109</v>
      </c>
      <c r="R47" s="279" t="s">
        <v>109</v>
      </c>
      <c r="S47" s="279" t="s">
        <v>279</v>
      </c>
      <c r="T47" s="279" t="s">
        <v>109</v>
      </c>
      <c r="U47" s="279" t="s">
        <v>109</v>
      </c>
      <c r="V47" s="279" t="s">
        <v>109</v>
      </c>
      <c r="W47" s="279" t="s">
        <v>109</v>
      </c>
      <c r="X47" s="280" t="s">
        <v>279</v>
      </c>
      <c r="Y47" s="279" t="s">
        <v>109</v>
      </c>
      <c r="Z47" s="279" t="s">
        <v>109</v>
      </c>
      <c r="AA47" s="279" t="s">
        <v>109</v>
      </c>
      <c r="AB47" s="279" t="s">
        <v>109</v>
      </c>
      <c r="AC47" s="279" t="s">
        <v>109</v>
      </c>
      <c r="AD47" s="279" t="s">
        <v>109</v>
      </c>
      <c r="AE47" s="279" t="s">
        <v>109</v>
      </c>
      <c r="AF47" s="279" t="s">
        <v>109</v>
      </c>
      <c r="AG47" s="279" t="str">
        <f t="shared" si="0"/>
        <v>-</v>
      </c>
      <c r="AH47" s="279" t="str">
        <f t="shared" si="1"/>
        <v>н/д</v>
      </c>
      <c r="AI47" s="279" t="str">
        <f t="shared" si="2"/>
        <v>н/д</v>
      </c>
      <c r="AJ47" s="279" t="str">
        <f t="shared" si="3"/>
        <v>н/д</v>
      </c>
      <c r="AK47" s="279" t="str">
        <f t="shared" si="4"/>
        <v>н/д</v>
      </c>
      <c r="AL47" s="280" t="str">
        <f t="shared" si="5"/>
        <v>-</v>
      </c>
    </row>
    <row r="48" s="243" customFormat="1" ht="47.25" hidden="1">
      <c r="A48" s="151" t="s">
        <v>155</v>
      </c>
      <c r="B48" s="152" t="s">
        <v>156</v>
      </c>
      <c r="C48" s="281" t="s">
        <v>108</v>
      </c>
      <c r="D48" s="279" t="s">
        <v>109</v>
      </c>
      <c r="E48" s="279" t="s">
        <v>109</v>
      </c>
      <c r="F48" s="279" t="s">
        <v>109</v>
      </c>
      <c r="G48" s="279" t="s">
        <v>109</v>
      </c>
      <c r="H48" s="279" t="s">
        <v>109</v>
      </c>
      <c r="I48" s="279" t="s">
        <v>109</v>
      </c>
      <c r="J48" s="279" t="s">
        <v>109</v>
      </c>
      <c r="K48" s="279" t="s">
        <v>109</v>
      </c>
      <c r="L48" s="279" t="s">
        <v>109</v>
      </c>
      <c r="M48" s="279" t="s">
        <v>109</v>
      </c>
      <c r="N48" s="279" t="s">
        <v>109</v>
      </c>
      <c r="O48" s="279" t="s">
        <v>109</v>
      </c>
      <c r="P48" s="279" t="s">
        <v>109</v>
      </c>
      <c r="Q48" s="279" t="s">
        <v>109</v>
      </c>
      <c r="R48" s="279" t="s">
        <v>109</v>
      </c>
      <c r="S48" s="279" t="s">
        <v>279</v>
      </c>
      <c r="T48" s="279" t="s">
        <v>109</v>
      </c>
      <c r="U48" s="279" t="s">
        <v>109</v>
      </c>
      <c r="V48" s="279" t="s">
        <v>109</v>
      </c>
      <c r="W48" s="279" t="s">
        <v>109</v>
      </c>
      <c r="X48" s="280" t="s">
        <v>279</v>
      </c>
      <c r="Y48" s="279" t="s">
        <v>109</v>
      </c>
      <c r="Z48" s="279" t="s">
        <v>109</v>
      </c>
      <c r="AA48" s="279" t="s">
        <v>109</v>
      </c>
      <c r="AB48" s="279" t="s">
        <v>109</v>
      </c>
      <c r="AC48" s="279" t="s">
        <v>109</v>
      </c>
      <c r="AD48" s="279" t="s">
        <v>109</v>
      </c>
      <c r="AE48" s="279" t="s">
        <v>109</v>
      </c>
      <c r="AF48" s="279" t="s">
        <v>109</v>
      </c>
      <c r="AG48" s="279" t="str">
        <f t="shared" si="0"/>
        <v>-</v>
      </c>
      <c r="AH48" s="279" t="str">
        <f t="shared" si="1"/>
        <v>н/д</v>
      </c>
      <c r="AI48" s="279" t="str">
        <f t="shared" si="2"/>
        <v>н/д</v>
      </c>
      <c r="AJ48" s="279" t="str">
        <f t="shared" si="3"/>
        <v>н/д</v>
      </c>
      <c r="AK48" s="279" t="str">
        <f t="shared" si="4"/>
        <v>н/д</v>
      </c>
      <c r="AL48" s="280" t="str">
        <f t="shared" si="5"/>
        <v>-</v>
      </c>
    </row>
    <row r="49" s="243" customFormat="1" ht="78.75" hidden="1">
      <c r="A49" s="151" t="s">
        <v>157</v>
      </c>
      <c r="B49" s="152" t="s">
        <v>158</v>
      </c>
      <c r="C49" s="278" t="s">
        <v>108</v>
      </c>
      <c r="D49" s="279" t="s">
        <v>109</v>
      </c>
      <c r="E49" s="279" t="s">
        <v>109</v>
      </c>
      <c r="F49" s="279" t="s">
        <v>109</v>
      </c>
      <c r="G49" s="279" t="s">
        <v>109</v>
      </c>
      <c r="H49" s="279" t="s">
        <v>109</v>
      </c>
      <c r="I49" s="279" t="s">
        <v>109</v>
      </c>
      <c r="J49" s="279" t="s">
        <v>109</v>
      </c>
      <c r="K49" s="279" t="s">
        <v>109</v>
      </c>
      <c r="L49" s="279" t="s">
        <v>109</v>
      </c>
      <c r="M49" s="279" t="s">
        <v>109</v>
      </c>
      <c r="N49" s="279" t="s">
        <v>109</v>
      </c>
      <c r="O49" s="279" t="s">
        <v>109</v>
      </c>
      <c r="P49" s="279" t="s">
        <v>109</v>
      </c>
      <c r="Q49" s="279" t="s">
        <v>109</v>
      </c>
      <c r="R49" s="279" t="s">
        <v>109</v>
      </c>
      <c r="S49" s="279" t="s">
        <v>279</v>
      </c>
      <c r="T49" s="279" t="s">
        <v>109</v>
      </c>
      <c r="U49" s="279" t="s">
        <v>109</v>
      </c>
      <c r="V49" s="279" t="s">
        <v>109</v>
      </c>
      <c r="W49" s="279" t="s">
        <v>109</v>
      </c>
      <c r="X49" s="280" t="s">
        <v>279</v>
      </c>
      <c r="Y49" s="279" t="s">
        <v>109</v>
      </c>
      <c r="Z49" s="279" t="s">
        <v>109</v>
      </c>
      <c r="AA49" s="279" t="s">
        <v>109</v>
      </c>
      <c r="AB49" s="279" t="s">
        <v>109</v>
      </c>
      <c r="AC49" s="279" t="s">
        <v>109</v>
      </c>
      <c r="AD49" s="279" t="s">
        <v>109</v>
      </c>
      <c r="AE49" s="279" t="s">
        <v>109</v>
      </c>
      <c r="AF49" s="279" t="s">
        <v>109</v>
      </c>
      <c r="AG49" s="279" t="str">
        <f t="shared" si="0"/>
        <v>-</v>
      </c>
      <c r="AH49" s="279" t="str">
        <f t="shared" si="1"/>
        <v>н/д</v>
      </c>
      <c r="AI49" s="279" t="str">
        <f t="shared" si="2"/>
        <v>н/д</v>
      </c>
      <c r="AJ49" s="279" t="str">
        <f t="shared" si="3"/>
        <v>н/д</v>
      </c>
      <c r="AK49" s="279" t="str">
        <f t="shared" si="4"/>
        <v>н/д</v>
      </c>
      <c r="AL49" s="280" t="str">
        <f t="shared" si="5"/>
        <v>-</v>
      </c>
    </row>
    <row r="50" s="243" customFormat="1" ht="47.25" hidden="1">
      <c r="A50" s="151" t="s">
        <v>159</v>
      </c>
      <c r="B50" s="152" t="s">
        <v>160</v>
      </c>
      <c r="C50" s="281" t="s">
        <v>108</v>
      </c>
      <c r="D50" s="279" t="s">
        <v>109</v>
      </c>
      <c r="E50" s="279" t="s">
        <v>109</v>
      </c>
      <c r="F50" s="279" t="s">
        <v>109</v>
      </c>
      <c r="G50" s="279" t="s">
        <v>109</v>
      </c>
      <c r="H50" s="279" t="s">
        <v>109</v>
      </c>
      <c r="I50" s="279" t="s">
        <v>109</v>
      </c>
      <c r="J50" s="279" t="s">
        <v>109</v>
      </c>
      <c r="K50" s="279" t="s">
        <v>109</v>
      </c>
      <c r="L50" s="279" t="s">
        <v>109</v>
      </c>
      <c r="M50" s="279" t="s">
        <v>109</v>
      </c>
      <c r="N50" s="279" t="s">
        <v>109</v>
      </c>
      <c r="O50" s="279" t="s">
        <v>109</v>
      </c>
      <c r="P50" s="279" t="s">
        <v>109</v>
      </c>
      <c r="Q50" s="279" t="s">
        <v>109</v>
      </c>
      <c r="R50" s="279" t="s">
        <v>109</v>
      </c>
      <c r="S50" s="279" t="s">
        <v>279</v>
      </c>
      <c r="T50" s="279" t="s">
        <v>109</v>
      </c>
      <c r="U50" s="279" t="s">
        <v>109</v>
      </c>
      <c r="V50" s="279" t="s">
        <v>109</v>
      </c>
      <c r="W50" s="279" t="s">
        <v>109</v>
      </c>
      <c r="X50" s="280" t="s">
        <v>279</v>
      </c>
      <c r="Y50" s="279" t="s">
        <v>109</v>
      </c>
      <c r="Z50" s="279" t="s">
        <v>109</v>
      </c>
      <c r="AA50" s="279" t="s">
        <v>109</v>
      </c>
      <c r="AB50" s="279" t="s">
        <v>109</v>
      </c>
      <c r="AC50" s="279" t="s">
        <v>109</v>
      </c>
      <c r="AD50" s="279" t="s">
        <v>109</v>
      </c>
      <c r="AE50" s="279" t="s">
        <v>109</v>
      </c>
      <c r="AF50" s="279" t="s">
        <v>109</v>
      </c>
      <c r="AG50" s="279" t="str">
        <f t="shared" si="0"/>
        <v>-</v>
      </c>
      <c r="AH50" s="279" t="str">
        <f t="shared" si="1"/>
        <v>н/д</v>
      </c>
      <c r="AI50" s="279" t="str">
        <f t="shared" si="2"/>
        <v>н/д</v>
      </c>
      <c r="AJ50" s="279" t="str">
        <f t="shared" si="3"/>
        <v>н/д</v>
      </c>
      <c r="AK50" s="279" t="str">
        <f t="shared" si="4"/>
        <v>н/д</v>
      </c>
      <c r="AL50" s="280" t="str">
        <f t="shared" si="5"/>
        <v>-</v>
      </c>
    </row>
    <row r="51" s="290" customFormat="1" ht="178.5" hidden="1" customHeight="1">
      <c r="A51" s="291" t="e">
        <f>'[3]4'!A51</f>
        <v>#REF!</v>
      </c>
      <c r="B51" s="292" t="e">
        <f>'[3]4'!B51</f>
        <v>#REF!</v>
      </c>
      <c r="C51" s="291" t="e">
        <f>'[3]4'!C51</f>
        <v>#REF!</v>
      </c>
      <c r="D51" s="279" t="s">
        <v>109</v>
      </c>
      <c r="E51" s="279" t="s">
        <v>109</v>
      </c>
      <c r="F51" s="279" t="s">
        <v>109</v>
      </c>
      <c r="G51" s="279" t="s">
        <v>109</v>
      </c>
      <c r="H51" s="279" t="s">
        <v>109</v>
      </c>
      <c r="I51" s="279" t="s">
        <v>109</v>
      </c>
      <c r="J51" s="279" t="s">
        <v>109</v>
      </c>
      <c r="K51" s="279" t="s">
        <v>109</v>
      </c>
      <c r="L51" s="279" t="s">
        <v>109</v>
      </c>
      <c r="M51" s="279" t="s">
        <v>109</v>
      </c>
      <c r="N51" s="279" t="s">
        <v>109</v>
      </c>
      <c r="O51" s="279" t="s">
        <v>109</v>
      </c>
      <c r="P51" s="279" t="s">
        <v>109</v>
      </c>
      <c r="Q51" s="279" t="s">
        <v>109</v>
      </c>
      <c r="R51" s="279" t="s">
        <v>109</v>
      </c>
      <c r="S51" s="279"/>
      <c r="T51" s="279" t="s">
        <v>109</v>
      </c>
      <c r="U51" s="279" t="s">
        <v>109</v>
      </c>
      <c r="V51" s="279" t="s">
        <v>109</v>
      </c>
      <c r="W51" s="279" t="s">
        <v>109</v>
      </c>
      <c r="X51" s="280"/>
      <c r="Y51" s="279" t="s">
        <v>109</v>
      </c>
      <c r="Z51" s="279" t="s">
        <v>109</v>
      </c>
      <c r="AA51" s="279" t="s">
        <v>109</v>
      </c>
      <c r="AB51" s="279" t="s">
        <v>109</v>
      </c>
      <c r="AC51" s="279" t="s">
        <v>109</v>
      </c>
      <c r="AD51" s="279" t="s">
        <v>109</v>
      </c>
      <c r="AE51" s="279" t="s">
        <v>109</v>
      </c>
      <c r="AF51" s="279" t="s">
        <v>109</v>
      </c>
      <c r="AG51" s="279">
        <f t="shared" si="0"/>
        <v>0</v>
      </c>
      <c r="AH51" s="279" t="str">
        <f t="shared" si="1"/>
        <v>н/д</v>
      </c>
      <c r="AI51" s="279" t="str">
        <f t="shared" si="2"/>
        <v>н/д</v>
      </c>
      <c r="AJ51" s="279" t="str">
        <f t="shared" si="3"/>
        <v>н/д</v>
      </c>
      <c r="AK51" s="279" t="str">
        <f t="shared" si="4"/>
        <v>н/д</v>
      </c>
      <c r="AL51" s="280">
        <f t="shared" si="5"/>
        <v>0</v>
      </c>
    </row>
    <row r="52" s="243" customFormat="1" ht="78.75" hidden="1">
      <c r="A52" s="151" t="s">
        <v>280</v>
      </c>
      <c r="B52" s="152" t="s">
        <v>281</v>
      </c>
      <c r="C52" s="278" t="s">
        <v>108</v>
      </c>
      <c r="D52" s="279" t="s">
        <v>109</v>
      </c>
      <c r="E52" s="279" t="s">
        <v>109</v>
      </c>
      <c r="F52" s="279" t="s">
        <v>109</v>
      </c>
      <c r="G52" s="279" t="s">
        <v>109</v>
      </c>
      <c r="H52" s="279" t="s">
        <v>109</v>
      </c>
      <c r="I52" s="279" t="s">
        <v>109</v>
      </c>
      <c r="J52" s="279" t="s">
        <v>109</v>
      </c>
      <c r="K52" s="279" t="s">
        <v>109</v>
      </c>
      <c r="L52" s="279" t="s">
        <v>109</v>
      </c>
      <c r="M52" s="279" t="s">
        <v>109</v>
      </c>
      <c r="N52" s="279" t="s">
        <v>109</v>
      </c>
      <c r="O52" s="279" t="s">
        <v>109</v>
      </c>
      <c r="P52" s="279" t="s">
        <v>109</v>
      </c>
      <c r="Q52" s="279" t="s">
        <v>109</v>
      </c>
      <c r="R52" s="279" t="s">
        <v>109</v>
      </c>
      <c r="S52" s="279" t="s">
        <v>279</v>
      </c>
      <c r="T52" s="279" t="s">
        <v>109</v>
      </c>
      <c r="U52" s="279" t="s">
        <v>109</v>
      </c>
      <c r="V52" s="279" t="s">
        <v>109</v>
      </c>
      <c r="W52" s="279" t="s">
        <v>109</v>
      </c>
      <c r="X52" s="280" t="s">
        <v>279</v>
      </c>
      <c r="Y52" s="279" t="s">
        <v>109</v>
      </c>
      <c r="Z52" s="279" t="s">
        <v>109</v>
      </c>
      <c r="AA52" s="279" t="s">
        <v>109</v>
      </c>
      <c r="AB52" s="279" t="s">
        <v>109</v>
      </c>
      <c r="AC52" s="279" t="s">
        <v>109</v>
      </c>
      <c r="AD52" s="279" t="s">
        <v>109</v>
      </c>
      <c r="AE52" s="279" t="s">
        <v>109</v>
      </c>
      <c r="AF52" s="279" t="s">
        <v>109</v>
      </c>
      <c r="AG52" s="279" t="str">
        <f t="shared" si="0"/>
        <v>-</v>
      </c>
      <c r="AH52" s="279" t="str">
        <f t="shared" si="1"/>
        <v>н/д</v>
      </c>
      <c r="AI52" s="279" t="str">
        <f t="shared" si="2"/>
        <v>н/д</v>
      </c>
      <c r="AJ52" s="279" t="str">
        <f t="shared" si="3"/>
        <v>н/д</v>
      </c>
      <c r="AK52" s="279" t="str">
        <f t="shared" si="4"/>
        <v>н/д</v>
      </c>
      <c r="AL52" s="280" t="str">
        <f t="shared" si="5"/>
        <v>-</v>
      </c>
    </row>
    <row r="53" s="243" customFormat="1" ht="63" hidden="1">
      <c r="A53" s="151" t="s">
        <v>282</v>
      </c>
      <c r="B53" s="152" t="s">
        <v>283</v>
      </c>
      <c r="C53" s="281" t="s">
        <v>108</v>
      </c>
      <c r="D53" s="279" t="s">
        <v>109</v>
      </c>
      <c r="E53" s="279" t="s">
        <v>109</v>
      </c>
      <c r="F53" s="279" t="s">
        <v>109</v>
      </c>
      <c r="G53" s="279" t="s">
        <v>109</v>
      </c>
      <c r="H53" s="279" t="s">
        <v>109</v>
      </c>
      <c r="I53" s="279" t="s">
        <v>109</v>
      </c>
      <c r="J53" s="279" t="s">
        <v>109</v>
      </c>
      <c r="K53" s="279" t="s">
        <v>109</v>
      </c>
      <c r="L53" s="279" t="s">
        <v>109</v>
      </c>
      <c r="M53" s="279" t="s">
        <v>109</v>
      </c>
      <c r="N53" s="279" t="s">
        <v>109</v>
      </c>
      <c r="O53" s="279" t="s">
        <v>109</v>
      </c>
      <c r="P53" s="279" t="s">
        <v>109</v>
      </c>
      <c r="Q53" s="279" t="s">
        <v>109</v>
      </c>
      <c r="R53" s="279" t="s">
        <v>109</v>
      </c>
      <c r="S53" s="279" t="s">
        <v>279</v>
      </c>
      <c r="T53" s="279" t="s">
        <v>109</v>
      </c>
      <c r="U53" s="279" t="s">
        <v>109</v>
      </c>
      <c r="V53" s="279" t="s">
        <v>109</v>
      </c>
      <c r="W53" s="279" t="s">
        <v>109</v>
      </c>
      <c r="X53" s="280" t="s">
        <v>279</v>
      </c>
      <c r="Y53" s="279" t="s">
        <v>109</v>
      </c>
      <c r="Z53" s="279" t="s">
        <v>109</v>
      </c>
      <c r="AA53" s="279" t="s">
        <v>109</v>
      </c>
      <c r="AB53" s="279" t="s">
        <v>109</v>
      </c>
      <c r="AC53" s="279" t="s">
        <v>109</v>
      </c>
      <c r="AD53" s="279" t="s">
        <v>109</v>
      </c>
      <c r="AE53" s="279" t="s">
        <v>109</v>
      </c>
      <c r="AF53" s="279" t="s">
        <v>109</v>
      </c>
      <c r="AG53" s="279" t="str">
        <f t="shared" si="0"/>
        <v>-</v>
      </c>
      <c r="AH53" s="279" t="str">
        <f t="shared" si="1"/>
        <v>н/д</v>
      </c>
      <c r="AI53" s="279" t="str">
        <f t="shared" si="2"/>
        <v>н/д</v>
      </c>
      <c r="AJ53" s="279" t="str">
        <f t="shared" si="3"/>
        <v>н/д</v>
      </c>
      <c r="AK53" s="279" t="str">
        <f t="shared" si="4"/>
        <v>н/д</v>
      </c>
      <c r="AL53" s="280" t="str">
        <f t="shared" si="5"/>
        <v>-</v>
      </c>
    </row>
    <row r="54" s="243" customFormat="1" ht="47.25" hidden="1">
      <c r="A54" s="151" t="s">
        <v>284</v>
      </c>
      <c r="B54" s="152" t="s">
        <v>285</v>
      </c>
      <c r="C54" s="278" t="s">
        <v>108</v>
      </c>
      <c r="D54" s="279" t="s">
        <v>109</v>
      </c>
      <c r="E54" s="279" t="s">
        <v>109</v>
      </c>
      <c r="F54" s="279" t="s">
        <v>109</v>
      </c>
      <c r="G54" s="279" t="s">
        <v>109</v>
      </c>
      <c r="H54" s="279" t="s">
        <v>109</v>
      </c>
      <c r="I54" s="279" t="s">
        <v>109</v>
      </c>
      <c r="J54" s="279" t="s">
        <v>109</v>
      </c>
      <c r="K54" s="279" t="s">
        <v>109</v>
      </c>
      <c r="L54" s="279" t="s">
        <v>109</v>
      </c>
      <c r="M54" s="279" t="s">
        <v>109</v>
      </c>
      <c r="N54" s="279" t="s">
        <v>109</v>
      </c>
      <c r="O54" s="279" t="s">
        <v>109</v>
      </c>
      <c r="P54" s="279" t="s">
        <v>109</v>
      </c>
      <c r="Q54" s="279" t="s">
        <v>109</v>
      </c>
      <c r="R54" s="279" t="s">
        <v>109</v>
      </c>
      <c r="S54" s="279" t="s">
        <v>279</v>
      </c>
      <c r="T54" s="279" t="s">
        <v>109</v>
      </c>
      <c r="U54" s="279" t="s">
        <v>109</v>
      </c>
      <c r="V54" s="279" t="s">
        <v>109</v>
      </c>
      <c r="W54" s="279" t="s">
        <v>109</v>
      </c>
      <c r="X54" s="280" t="s">
        <v>279</v>
      </c>
      <c r="Y54" s="279" t="s">
        <v>109</v>
      </c>
      <c r="Z54" s="279" t="s">
        <v>109</v>
      </c>
      <c r="AA54" s="279" t="s">
        <v>109</v>
      </c>
      <c r="AB54" s="279" t="s">
        <v>109</v>
      </c>
      <c r="AC54" s="279" t="s">
        <v>109</v>
      </c>
      <c r="AD54" s="279" t="s">
        <v>109</v>
      </c>
      <c r="AE54" s="279" t="s">
        <v>109</v>
      </c>
      <c r="AF54" s="279" t="s">
        <v>109</v>
      </c>
      <c r="AG54" s="279" t="str">
        <f t="shared" si="0"/>
        <v>-</v>
      </c>
      <c r="AH54" s="279" t="str">
        <f t="shared" si="1"/>
        <v>н/д</v>
      </c>
      <c r="AI54" s="279" t="str">
        <f t="shared" si="2"/>
        <v>н/д</v>
      </c>
      <c r="AJ54" s="279" t="str">
        <f t="shared" si="3"/>
        <v>н/д</v>
      </c>
      <c r="AK54" s="279" t="str">
        <f t="shared" si="4"/>
        <v>н/д</v>
      </c>
      <c r="AL54" s="280" t="str">
        <f t="shared" si="5"/>
        <v>-</v>
      </c>
    </row>
    <row r="55" s="243" customFormat="1" ht="126" hidden="1">
      <c r="A55" s="151" t="s">
        <v>284</v>
      </c>
      <c r="B55" s="293" t="s">
        <v>569</v>
      </c>
      <c r="C55" s="281" t="s">
        <v>165</v>
      </c>
      <c r="D55" s="279" t="s">
        <v>109</v>
      </c>
      <c r="E55" s="279" t="s">
        <v>109</v>
      </c>
      <c r="F55" s="279" t="s">
        <v>109</v>
      </c>
      <c r="G55" s="279" t="s">
        <v>109</v>
      </c>
      <c r="H55" s="279" t="s">
        <v>109</v>
      </c>
      <c r="I55" s="279" t="s">
        <v>109</v>
      </c>
      <c r="J55" s="279" t="s">
        <v>109</v>
      </c>
      <c r="K55" s="279" t="s">
        <v>109</v>
      </c>
      <c r="L55" s="279" t="s">
        <v>109</v>
      </c>
      <c r="M55" s="279" t="s">
        <v>109</v>
      </c>
      <c r="N55" s="279" t="s">
        <v>109</v>
      </c>
      <c r="O55" s="279" t="s">
        <v>109</v>
      </c>
      <c r="P55" s="279" t="s">
        <v>109</v>
      </c>
      <c r="Q55" s="279" t="s">
        <v>109</v>
      </c>
      <c r="R55" s="279" t="s">
        <v>109</v>
      </c>
      <c r="S55" s="279" t="s">
        <v>279</v>
      </c>
      <c r="T55" s="279" t="s">
        <v>109</v>
      </c>
      <c r="U55" s="279" t="s">
        <v>109</v>
      </c>
      <c r="V55" s="279" t="s">
        <v>109</v>
      </c>
      <c r="W55" s="279" t="s">
        <v>109</v>
      </c>
      <c r="X55" s="280" t="s">
        <v>279</v>
      </c>
      <c r="Y55" s="279" t="s">
        <v>109</v>
      </c>
      <c r="Z55" s="279" t="s">
        <v>109</v>
      </c>
      <c r="AA55" s="279" t="s">
        <v>109</v>
      </c>
      <c r="AB55" s="279" t="s">
        <v>109</v>
      </c>
      <c r="AC55" s="279" t="s">
        <v>109</v>
      </c>
      <c r="AD55" s="279" t="s">
        <v>109</v>
      </c>
      <c r="AE55" s="279" t="s">
        <v>109</v>
      </c>
      <c r="AF55" s="279" t="s">
        <v>109</v>
      </c>
      <c r="AG55" s="279" t="str">
        <f t="shared" si="0"/>
        <v>-</v>
      </c>
      <c r="AH55" s="279" t="str">
        <f t="shared" si="1"/>
        <v>н/д</v>
      </c>
      <c r="AI55" s="279" t="str">
        <f t="shared" si="2"/>
        <v>н/д</v>
      </c>
      <c r="AJ55" s="279" t="str">
        <f t="shared" si="3"/>
        <v>н/д</v>
      </c>
      <c r="AK55" s="279" t="str">
        <f t="shared" si="4"/>
        <v>н/д</v>
      </c>
      <c r="AL55" s="280" t="str">
        <f t="shared" si="5"/>
        <v>-</v>
      </c>
    </row>
    <row r="56" s="243" customFormat="1" ht="141.75" hidden="1">
      <c r="A56" s="151" t="s">
        <v>284</v>
      </c>
      <c r="B56" s="293" t="s">
        <v>570</v>
      </c>
      <c r="C56" s="278" t="s">
        <v>184</v>
      </c>
      <c r="D56" s="279" t="s">
        <v>109</v>
      </c>
      <c r="E56" s="279" t="s">
        <v>109</v>
      </c>
      <c r="F56" s="279" t="s">
        <v>109</v>
      </c>
      <c r="G56" s="279" t="s">
        <v>109</v>
      </c>
      <c r="H56" s="279" t="s">
        <v>109</v>
      </c>
      <c r="I56" s="279" t="s">
        <v>109</v>
      </c>
      <c r="J56" s="279" t="s">
        <v>109</v>
      </c>
      <c r="K56" s="279" t="s">
        <v>109</v>
      </c>
      <c r="L56" s="279" t="s">
        <v>109</v>
      </c>
      <c r="M56" s="279" t="s">
        <v>109</v>
      </c>
      <c r="N56" s="279" t="s">
        <v>109</v>
      </c>
      <c r="O56" s="279" t="s">
        <v>109</v>
      </c>
      <c r="P56" s="279" t="s">
        <v>109</v>
      </c>
      <c r="Q56" s="279" t="s">
        <v>109</v>
      </c>
      <c r="R56" s="279" t="s">
        <v>109</v>
      </c>
      <c r="S56" s="279" t="s">
        <v>279</v>
      </c>
      <c r="T56" s="279" t="s">
        <v>109</v>
      </c>
      <c r="U56" s="279" t="s">
        <v>109</v>
      </c>
      <c r="V56" s="279" t="s">
        <v>109</v>
      </c>
      <c r="W56" s="279" t="s">
        <v>109</v>
      </c>
      <c r="X56" s="280" t="s">
        <v>279</v>
      </c>
      <c r="Y56" s="279" t="s">
        <v>109</v>
      </c>
      <c r="Z56" s="279" t="s">
        <v>109</v>
      </c>
      <c r="AA56" s="279" t="s">
        <v>109</v>
      </c>
      <c r="AB56" s="279" t="s">
        <v>109</v>
      </c>
      <c r="AC56" s="279" t="s">
        <v>109</v>
      </c>
      <c r="AD56" s="279" t="s">
        <v>109</v>
      </c>
      <c r="AE56" s="279" t="s">
        <v>109</v>
      </c>
      <c r="AF56" s="279" t="s">
        <v>109</v>
      </c>
      <c r="AG56" s="279" t="str">
        <f t="shared" si="0"/>
        <v>-</v>
      </c>
      <c r="AH56" s="279" t="str">
        <f t="shared" si="1"/>
        <v>н/д</v>
      </c>
      <c r="AI56" s="279" t="str">
        <f t="shared" si="2"/>
        <v>н/д</v>
      </c>
      <c r="AJ56" s="279" t="str">
        <f t="shared" si="3"/>
        <v>н/д</v>
      </c>
      <c r="AK56" s="279" t="str">
        <f t="shared" si="4"/>
        <v>н/д</v>
      </c>
      <c r="AL56" s="280" t="str">
        <f t="shared" si="5"/>
        <v>-</v>
      </c>
    </row>
    <row r="57" s="243" customFormat="1" ht="110.25" hidden="1">
      <c r="A57" s="151" t="s">
        <v>284</v>
      </c>
      <c r="B57" s="152" t="s">
        <v>571</v>
      </c>
      <c r="C57" s="281" t="s">
        <v>186</v>
      </c>
      <c r="D57" s="279" t="s">
        <v>109</v>
      </c>
      <c r="E57" s="279" t="s">
        <v>109</v>
      </c>
      <c r="F57" s="279" t="s">
        <v>109</v>
      </c>
      <c r="G57" s="279" t="s">
        <v>109</v>
      </c>
      <c r="H57" s="279" t="s">
        <v>109</v>
      </c>
      <c r="I57" s="279" t="s">
        <v>109</v>
      </c>
      <c r="J57" s="279" t="s">
        <v>109</v>
      </c>
      <c r="K57" s="279" t="s">
        <v>109</v>
      </c>
      <c r="L57" s="279" t="s">
        <v>109</v>
      </c>
      <c r="M57" s="279" t="s">
        <v>109</v>
      </c>
      <c r="N57" s="279" t="s">
        <v>109</v>
      </c>
      <c r="O57" s="279" t="s">
        <v>109</v>
      </c>
      <c r="P57" s="279" t="s">
        <v>109</v>
      </c>
      <c r="Q57" s="279" t="s">
        <v>109</v>
      </c>
      <c r="R57" s="279" t="s">
        <v>109</v>
      </c>
      <c r="S57" s="279" t="s">
        <v>279</v>
      </c>
      <c r="T57" s="279" t="s">
        <v>109</v>
      </c>
      <c r="U57" s="279" t="s">
        <v>109</v>
      </c>
      <c r="V57" s="279" t="s">
        <v>109</v>
      </c>
      <c r="W57" s="279" t="s">
        <v>109</v>
      </c>
      <c r="X57" s="280" t="s">
        <v>279</v>
      </c>
      <c r="Y57" s="279" t="s">
        <v>109</v>
      </c>
      <c r="Z57" s="279" t="s">
        <v>109</v>
      </c>
      <c r="AA57" s="279" t="s">
        <v>109</v>
      </c>
      <c r="AB57" s="279" t="s">
        <v>109</v>
      </c>
      <c r="AC57" s="279" t="s">
        <v>109</v>
      </c>
      <c r="AD57" s="279" t="s">
        <v>109</v>
      </c>
      <c r="AE57" s="279" t="s">
        <v>109</v>
      </c>
      <c r="AF57" s="279" t="s">
        <v>109</v>
      </c>
      <c r="AG57" s="279" t="str">
        <f t="shared" si="0"/>
        <v>-</v>
      </c>
      <c r="AH57" s="279" t="str">
        <f t="shared" si="1"/>
        <v>н/д</v>
      </c>
      <c r="AI57" s="279" t="str">
        <f t="shared" si="2"/>
        <v>н/д</v>
      </c>
      <c r="AJ57" s="279" t="str">
        <f t="shared" si="3"/>
        <v>н/д</v>
      </c>
      <c r="AK57" s="279" t="str">
        <f t="shared" si="4"/>
        <v>н/д</v>
      </c>
      <c r="AL57" s="280" t="str">
        <f t="shared" si="5"/>
        <v>-</v>
      </c>
    </row>
    <row r="58" s="243" customFormat="1" ht="63" hidden="1">
      <c r="A58" s="151" t="s">
        <v>286</v>
      </c>
      <c r="B58" s="152" t="s">
        <v>287</v>
      </c>
      <c r="C58" s="278" t="s">
        <v>108</v>
      </c>
      <c r="D58" s="279" t="s">
        <v>109</v>
      </c>
      <c r="E58" s="279" t="s">
        <v>109</v>
      </c>
      <c r="F58" s="279" t="s">
        <v>109</v>
      </c>
      <c r="G58" s="279" t="s">
        <v>109</v>
      </c>
      <c r="H58" s="279" t="s">
        <v>109</v>
      </c>
      <c r="I58" s="279" t="s">
        <v>109</v>
      </c>
      <c r="J58" s="279" t="s">
        <v>109</v>
      </c>
      <c r="K58" s="279" t="s">
        <v>109</v>
      </c>
      <c r="L58" s="279" t="s">
        <v>109</v>
      </c>
      <c r="M58" s="279" t="s">
        <v>109</v>
      </c>
      <c r="N58" s="279" t="s">
        <v>109</v>
      </c>
      <c r="O58" s="279" t="s">
        <v>109</v>
      </c>
      <c r="P58" s="279" t="s">
        <v>109</v>
      </c>
      <c r="Q58" s="279" t="s">
        <v>109</v>
      </c>
      <c r="R58" s="279" t="s">
        <v>109</v>
      </c>
      <c r="S58" s="279" t="s">
        <v>279</v>
      </c>
      <c r="T58" s="279" t="s">
        <v>109</v>
      </c>
      <c r="U58" s="279" t="s">
        <v>109</v>
      </c>
      <c r="V58" s="279" t="s">
        <v>109</v>
      </c>
      <c r="W58" s="279" t="s">
        <v>109</v>
      </c>
      <c r="X58" s="280" t="s">
        <v>279</v>
      </c>
      <c r="Y58" s="279" t="s">
        <v>109</v>
      </c>
      <c r="Z58" s="279" t="s">
        <v>109</v>
      </c>
      <c r="AA58" s="279" t="s">
        <v>109</v>
      </c>
      <c r="AB58" s="279" t="s">
        <v>109</v>
      </c>
      <c r="AC58" s="279" t="s">
        <v>109</v>
      </c>
      <c r="AD58" s="279" t="s">
        <v>109</v>
      </c>
      <c r="AE58" s="279" t="s">
        <v>109</v>
      </c>
      <c r="AF58" s="279" t="s">
        <v>109</v>
      </c>
      <c r="AG58" s="279" t="str">
        <f t="shared" si="0"/>
        <v>-</v>
      </c>
      <c r="AH58" s="279" t="str">
        <f t="shared" si="1"/>
        <v>н/д</v>
      </c>
      <c r="AI58" s="279" t="str">
        <f t="shared" si="2"/>
        <v>н/д</v>
      </c>
      <c r="AJ58" s="279" t="str">
        <f t="shared" si="3"/>
        <v>н/д</v>
      </c>
      <c r="AK58" s="279" t="str">
        <f t="shared" si="4"/>
        <v>н/д</v>
      </c>
      <c r="AL58" s="280" t="str">
        <f t="shared" si="5"/>
        <v>-</v>
      </c>
    </row>
    <row r="59" s="243" customFormat="1" ht="47.25" hidden="1">
      <c r="A59" s="151" t="s">
        <v>206</v>
      </c>
      <c r="B59" s="152" t="s">
        <v>207</v>
      </c>
      <c r="C59" s="281" t="s">
        <v>108</v>
      </c>
      <c r="D59" s="279" t="s">
        <v>109</v>
      </c>
      <c r="E59" s="279" t="s">
        <v>109</v>
      </c>
      <c r="F59" s="279" t="s">
        <v>109</v>
      </c>
      <c r="G59" s="279" t="s">
        <v>109</v>
      </c>
      <c r="H59" s="279" t="s">
        <v>109</v>
      </c>
      <c r="I59" s="279" t="s">
        <v>109</v>
      </c>
      <c r="J59" s="279" t="s">
        <v>109</v>
      </c>
      <c r="K59" s="279" t="s">
        <v>109</v>
      </c>
      <c r="L59" s="279" t="s">
        <v>109</v>
      </c>
      <c r="M59" s="279" t="s">
        <v>109</v>
      </c>
      <c r="N59" s="279" t="s">
        <v>109</v>
      </c>
      <c r="O59" s="279" t="s">
        <v>109</v>
      </c>
      <c r="P59" s="279" t="s">
        <v>109</v>
      </c>
      <c r="Q59" s="279" t="s">
        <v>109</v>
      </c>
      <c r="R59" s="279" t="s">
        <v>109</v>
      </c>
      <c r="S59" s="279" t="s">
        <v>279</v>
      </c>
      <c r="T59" s="279" t="s">
        <v>109</v>
      </c>
      <c r="U59" s="279" t="s">
        <v>109</v>
      </c>
      <c r="V59" s="279" t="s">
        <v>109</v>
      </c>
      <c r="W59" s="279" t="s">
        <v>109</v>
      </c>
      <c r="X59" s="280" t="s">
        <v>279</v>
      </c>
      <c r="Y59" s="279" t="s">
        <v>109</v>
      </c>
      <c r="Z59" s="279" t="s">
        <v>109</v>
      </c>
      <c r="AA59" s="279" t="s">
        <v>109</v>
      </c>
      <c r="AB59" s="279" t="s">
        <v>109</v>
      </c>
      <c r="AC59" s="279" t="s">
        <v>109</v>
      </c>
      <c r="AD59" s="279" t="s">
        <v>109</v>
      </c>
      <c r="AE59" s="279" t="s">
        <v>109</v>
      </c>
      <c r="AF59" s="279" t="s">
        <v>109</v>
      </c>
      <c r="AG59" s="279" t="str">
        <f t="shared" si="0"/>
        <v>-</v>
      </c>
      <c r="AH59" s="279" t="str">
        <f t="shared" si="1"/>
        <v>н/д</v>
      </c>
      <c r="AI59" s="279" t="str">
        <f t="shared" si="2"/>
        <v>н/д</v>
      </c>
      <c r="AJ59" s="279" t="str">
        <f t="shared" si="3"/>
        <v>н/д</v>
      </c>
      <c r="AK59" s="279" t="str">
        <f t="shared" si="4"/>
        <v>н/д</v>
      </c>
      <c r="AL59" s="280" t="str">
        <f t="shared" si="5"/>
        <v>-</v>
      </c>
    </row>
    <row r="60" s="243" customFormat="1" ht="47.25" hidden="1">
      <c r="A60" s="151" t="s">
        <v>208</v>
      </c>
      <c r="B60" s="152" t="s">
        <v>209</v>
      </c>
      <c r="C60" s="278" t="s">
        <v>108</v>
      </c>
      <c r="D60" s="279" t="s">
        <v>109</v>
      </c>
      <c r="E60" s="279" t="s">
        <v>109</v>
      </c>
      <c r="F60" s="279" t="s">
        <v>109</v>
      </c>
      <c r="G60" s="279" t="s">
        <v>109</v>
      </c>
      <c r="H60" s="279" t="s">
        <v>109</v>
      </c>
      <c r="I60" s="279" t="s">
        <v>109</v>
      </c>
      <c r="J60" s="279" t="s">
        <v>109</v>
      </c>
      <c r="K60" s="279" t="s">
        <v>109</v>
      </c>
      <c r="L60" s="279" t="s">
        <v>109</v>
      </c>
      <c r="M60" s="279" t="s">
        <v>109</v>
      </c>
      <c r="N60" s="279" t="s">
        <v>109</v>
      </c>
      <c r="O60" s="279" t="s">
        <v>109</v>
      </c>
      <c r="P60" s="279" t="s">
        <v>109</v>
      </c>
      <c r="Q60" s="279" t="s">
        <v>109</v>
      </c>
      <c r="R60" s="279" t="s">
        <v>109</v>
      </c>
      <c r="S60" s="279" t="s">
        <v>279</v>
      </c>
      <c r="T60" s="279" t="s">
        <v>109</v>
      </c>
      <c r="U60" s="279" t="s">
        <v>109</v>
      </c>
      <c r="V60" s="279" t="s">
        <v>109</v>
      </c>
      <c r="W60" s="279" t="s">
        <v>109</v>
      </c>
      <c r="X60" s="280" t="s">
        <v>279</v>
      </c>
      <c r="Y60" s="279" t="s">
        <v>109</v>
      </c>
      <c r="Z60" s="279" t="s">
        <v>109</v>
      </c>
      <c r="AA60" s="279" t="s">
        <v>109</v>
      </c>
      <c r="AB60" s="279" t="s">
        <v>109</v>
      </c>
      <c r="AC60" s="279" t="s">
        <v>109</v>
      </c>
      <c r="AD60" s="279" t="s">
        <v>109</v>
      </c>
      <c r="AE60" s="279" t="s">
        <v>109</v>
      </c>
      <c r="AF60" s="279" t="s">
        <v>109</v>
      </c>
      <c r="AG60" s="279" t="str">
        <f t="shared" si="0"/>
        <v>-</v>
      </c>
      <c r="AH60" s="279" t="str">
        <f t="shared" si="1"/>
        <v>н/д</v>
      </c>
      <c r="AI60" s="279" t="str">
        <f t="shared" si="2"/>
        <v>н/д</v>
      </c>
      <c r="AJ60" s="279" t="str">
        <f t="shared" si="3"/>
        <v>н/д</v>
      </c>
      <c r="AK60" s="279" t="str">
        <f t="shared" si="4"/>
        <v>н/д</v>
      </c>
      <c r="AL60" s="280" t="str">
        <f t="shared" si="5"/>
        <v>-</v>
      </c>
    </row>
    <row r="61" s="243" customFormat="1" ht="47.25" hidden="1">
      <c r="A61" s="151" t="s">
        <v>212</v>
      </c>
      <c r="B61" s="152" t="s">
        <v>213</v>
      </c>
      <c r="C61" s="281" t="s">
        <v>108</v>
      </c>
      <c r="D61" s="279" t="s">
        <v>109</v>
      </c>
      <c r="E61" s="279" t="s">
        <v>109</v>
      </c>
      <c r="F61" s="279" t="s">
        <v>109</v>
      </c>
      <c r="G61" s="279" t="s">
        <v>109</v>
      </c>
      <c r="H61" s="279" t="s">
        <v>109</v>
      </c>
      <c r="I61" s="279" t="s">
        <v>109</v>
      </c>
      <c r="J61" s="279" t="s">
        <v>109</v>
      </c>
      <c r="K61" s="279" t="s">
        <v>109</v>
      </c>
      <c r="L61" s="279" t="s">
        <v>109</v>
      </c>
      <c r="M61" s="279" t="s">
        <v>109</v>
      </c>
      <c r="N61" s="279" t="s">
        <v>109</v>
      </c>
      <c r="O61" s="279" t="s">
        <v>109</v>
      </c>
      <c r="P61" s="279" t="s">
        <v>109</v>
      </c>
      <c r="Q61" s="279" t="s">
        <v>109</v>
      </c>
      <c r="R61" s="279" t="s">
        <v>109</v>
      </c>
      <c r="S61" s="279" t="s">
        <v>279</v>
      </c>
      <c r="T61" s="279" t="s">
        <v>109</v>
      </c>
      <c r="U61" s="279" t="s">
        <v>109</v>
      </c>
      <c r="V61" s="279" t="s">
        <v>109</v>
      </c>
      <c r="W61" s="279" t="s">
        <v>109</v>
      </c>
      <c r="X61" s="280" t="s">
        <v>279</v>
      </c>
      <c r="Y61" s="279" t="s">
        <v>109</v>
      </c>
      <c r="Z61" s="279" t="s">
        <v>109</v>
      </c>
      <c r="AA61" s="279" t="s">
        <v>109</v>
      </c>
      <c r="AB61" s="279" t="s">
        <v>109</v>
      </c>
      <c r="AC61" s="279" t="s">
        <v>109</v>
      </c>
      <c r="AD61" s="279" t="s">
        <v>109</v>
      </c>
      <c r="AE61" s="279" t="s">
        <v>109</v>
      </c>
      <c r="AF61" s="279" t="s">
        <v>109</v>
      </c>
      <c r="AG61" s="279" t="str">
        <f t="shared" si="0"/>
        <v>-</v>
      </c>
      <c r="AH61" s="279" t="str">
        <f t="shared" si="1"/>
        <v>н/д</v>
      </c>
      <c r="AI61" s="279" t="str">
        <f t="shared" si="2"/>
        <v>н/д</v>
      </c>
      <c r="AJ61" s="279" t="str">
        <f t="shared" si="3"/>
        <v>н/д</v>
      </c>
      <c r="AK61" s="279" t="str">
        <f t="shared" si="4"/>
        <v>н/д</v>
      </c>
      <c r="AL61" s="280" t="str">
        <f t="shared" si="5"/>
        <v>-</v>
      </c>
    </row>
    <row r="62" s="243" customFormat="1" ht="47.25" hidden="1">
      <c r="A62" s="151" t="s">
        <v>402</v>
      </c>
      <c r="B62" s="152" t="s">
        <v>403</v>
      </c>
      <c r="C62" s="278" t="s">
        <v>108</v>
      </c>
      <c r="D62" s="279" t="s">
        <v>109</v>
      </c>
      <c r="E62" s="279" t="s">
        <v>109</v>
      </c>
      <c r="F62" s="279" t="s">
        <v>109</v>
      </c>
      <c r="G62" s="279" t="s">
        <v>109</v>
      </c>
      <c r="H62" s="279" t="s">
        <v>109</v>
      </c>
      <c r="I62" s="279" t="s">
        <v>109</v>
      </c>
      <c r="J62" s="279" t="s">
        <v>109</v>
      </c>
      <c r="K62" s="279" t="s">
        <v>109</v>
      </c>
      <c r="L62" s="279" t="s">
        <v>109</v>
      </c>
      <c r="M62" s="279" t="s">
        <v>109</v>
      </c>
      <c r="N62" s="279" t="s">
        <v>109</v>
      </c>
      <c r="O62" s="279" t="s">
        <v>109</v>
      </c>
      <c r="P62" s="279" t="s">
        <v>109</v>
      </c>
      <c r="Q62" s="279" t="s">
        <v>109</v>
      </c>
      <c r="R62" s="279" t="s">
        <v>109</v>
      </c>
      <c r="S62" s="279" t="s">
        <v>279</v>
      </c>
      <c r="T62" s="279" t="s">
        <v>109</v>
      </c>
      <c r="U62" s="279" t="s">
        <v>109</v>
      </c>
      <c r="V62" s="279" t="s">
        <v>109</v>
      </c>
      <c r="W62" s="279" t="s">
        <v>109</v>
      </c>
      <c r="X62" s="280" t="s">
        <v>279</v>
      </c>
      <c r="Y62" s="279" t="s">
        <v>109</v>
      </c>
      <c r="Z62" s="279" t="s">
        <v>109</v>
      </c>
      <c r="AA62" s="279" t="s">
        <v>109</v>
      </c>
      <c r="AB62" s="279" t="s">
        <v>109</v>
      </c>
      <c r="AC62" s="279" t="s">
        <v>109</v>
      </c>
      <c r="AD62" s="279" t="s">
        <v>109</v>
      </c>
      <c r="AE62" s="279" t="s">
        <v>109</v>
      </c>
      <c r="AF62" s="279" t="s">
        <v>109</v>
      </c>
      <c r="AG62" s="279" t="str">
        <f t="shared" si="0"/>
        <v>-</v>
      </c>
      <c r="AH62" s="279" t="str">
        <f t="shared" si="1"/>
        <v>н/д</v>
      </c>
      <c r="AI62" s="279" t="str">
        <f t="shared" si="2"/>
        <v>н/д</v>
      </c>
      <c r="AJ62" s="279" t="str">
        <f t="shared" si="3"/>
        <v>н/д</v>
      </c>
      <c r="AK62" s="279" t="str">
        <f t="shared" si="4"/>
        <v>н/д</v>
      </c>
      <c r="AL62" s="280" t="str">
        <f t="shared" si="5"/>
        <v>-</v>
      </c>
    </row>
    <row r="63" s="243" customFormat="1" ht="47.25" hidden="1">
      <c r="A63" s="151" t="s">
        <v>404</v>
      </c>
      <c r="B63" s="152" t="s">
        <v>405</v>
      </c>
      <c r="C63" s="281" t="s">
        <v>108</v>
      </c>
      <c r="D63" s="279" t="s">
        <v>109</v>
      </c>
      <c r="E63" s="279" t="s">
        <v>109</v>
      </c>
      <c r="F63" s="279" t="s">
        <v>109</v>
      </c>
      <c r="G63" s="279" t="s">
        <v>109</v>
      </c>
      <c r="H63" s="279" t="s">
        <v>109</v>
      </c>
      <c r="I63" s="279" t="s">
        <v>109</v>
      </c>
      <c r="J63" s="279" t="s">
        <v>109</v>
      </c>
      <c r="K63" s="279" t="s">
        <v>109</v>
      </c>
      <c r="L63" s="279" t="s">
        <v>109</v>
      </c>
      <c r="M63" s="279" t="s">
        <v>109</v>
      </c>
      <c r="N63" s="279" t="s">
        <v>109</v>
      </c>
      <c r="O63" s="279" t="s">
        <v>109</v>
      </c>
      <c r="P63" s="279" t="s">
        <v>109</v>
      </c>
      <c r="Q63" s="279" t="s">
        <v>109</v>
      </c>
      <c r="R63" s="279" t="s">
        <v>109</v>
      </c>
      <c r="S63" s="279" t="s">
        <v>279</v>
      </c>
      <c r="T63" s="279" t="s">
        <v>109</v>
      </c>
      <c r="U63" s="279" t="s">
        <v>109</v>
      </c>
      <c r="V63" s="279" t="s">
        <v>109</v>
      </c>
      <c r="W63" s="279" t="s">
        <v>109</v>
      </c>
      <c r="X63" s="280" t="s">
        <v>279</v>
      </c>
      <c r="Y63" s="279" t="s">
        <v>109</v>
      </c>
      <c r="Z63" s="279" t="s">
        <v>109</v>
      </c>
      <c r="AA63" s="279" t="s">
        <v>109</v>
      </c>
      <c r="AB63" s="279" t="s">
        <v>109</v>
      </c>
      <c r="AC63" s="279" t="s">
        <v>109</v>
      </c>
      <c r="AD63" s="279" t="s">
        <v>109</v>
      </c>
      <c r="AE63" s="279" t="s">
        <v>109</v>
      </c>
      <c r="AF63" s="279" t="s">
        <v>109</v>
      </c>
      <c r="AG63" s="279" t="str">
        <f t="shared" si="0"/>
        <v>-</v>
      </c>
      <c r="AH63" s="279" t="str">
        <f t="shared" si="1"/>
        <v>н/д</v>
      </c>
      <c r="AI63" s="279" t="str">
        <f t="shared" si="2"/>
        <v>н/д</v>
      </c>
      <c r="AJ63" s="279" t="str">
        <f t="shared" si="3"/>
        <v>н/д</v>
      </c>
      <c r="AK63" s="279" t="str">
        <f t="shared" si="4"/>
        <v>н/д</v>
      </c>
      <c r="AL63" s="280" t="str">
        <f t="shared" si="5"/>
        <v>-</v>
      </c>
    </row>
    <row r="64" s="243" customFormat="1" ht="63" hidden="1">
      <c r="A64" s="151" t="s">
        <v>214</v>
      </c>
      <c r="B64" s="152" t="s">
        <v>215</v>
      </c>
      <c r="C64" s="278" t="s">
        <v>108</v>
      </c>
      <c r="D64" s="279" t="s">
        <v>109</v>
      </c>
      <c r="E64" s="279" t="s">
        <v>109</v>
      </c>
      <c r="F64" s="279" t="s">
        <v>109</v>
      </c>
      <c r="G64" s="279" t="s">
        <v>109</v>
      </c>
      <c r="H64" s="279" t="s">
        <v>109</v>
      </c>
      <c r="I64" s="279" t="s">
        <v>109</v>
      </c>
      <c r="J64" s="279" t="s">
        <v>109</v>
      </c>
      <c r="K64" s="279" t="s">
        <v>109</v>
      </c>
      <c r="L64" s="279" t="s">
        <v>109</v>
      </c>
      <c r="M64" s="279" t="s">
        <v>109</v>
      </c>
      <c r="N64" s="279" t="s">
        <v>109</v>
      </c>
      <c r="O64" s="279" t="s">
        <v>109</v>
      </c>
      <c r="P64" s="279" t="s">
        <v>109</v>
      </c>
      <c r="Q64" s="279" t="s">
        <v>109</v>
      </c>
      <c r="R64" s="279" t="s">
        <v>109</v>
      </c>
      <c r="S64" s="279" t="s">
        <v>279</v>
      </c>
      <c r="T64" s="279" t="s">
        <v>109</v>
      </c>
      <c r="U64" s="279" t="s">
        <v>109</v>
      </c>
      <c r="V64" s="279" t="s">
        <v>109</v>
      </c>
      <c r="W64" s="279" t="s">
        <v>109</v>
      </c>
      <c r="X64" s="280" t="s">
        <v>279</v>
      </c>
      <c r="Y64" s="279" t="s">
        <v>109</v>
      </c>
      <c r="Z64" s="279" t="s">
        <v>109</v>
      </c>
      <c r="AA64" s="279" t="s">
        <v>109</v>
      </c>
      <c r="AB64" s="279" t="s">
        <v>109</v>
      </c>
      <c r="AC64" s="279" t="s">
        <v>109</v>
      </c>
      <c r="AD64" s="279" t="s">
        <v>109</v>
      </c>
      <c r="AE64" s="279" t="s">
        <v>109</v>
      </c>
      <c r="AF64" s="279" t="s">
        <v>109</v>
      </c>
      <c r="AG64" s="279" t="str">
        <f t="shared" si="0"/>
        <v>-</v>
      </c>
      <c r="AH64" s="279" t="str">
        <f t="shared" si="1"/>
        <v>н/д</v>
      </c>
      <c r="AI64" s="279" t="str">
        <f t="shared" si="2"/>
        <v>н/д</v>
      </c>
      <c r="AJ64" s="279" t="str">
        <f t="shared" si="3"/>
        <v>н/д</v>
      </c>
      <c r="AK64" s="279" t="str">
        <f t="shared" si="4"/>
        <v>н/д</v>
      </c>
      <c r="AL64" s="280" t="str">
        <f t="shared" si="5"/>
        <v>-</v>
      </c>
    </row>
    <row r="65" s="243" customFormat="1" ht="63" hidden="1">
      <c r="A65" s="151" t="s">
        <v>288</v>
      </c>
      <c r="B65" s="152" t="s">
        <v>289</v>
      </c>
      <c r="C65" s="281" t="s">
        <v>108</v>
      </c>
      <c r="D65" s="279" t="s">
        <v>109</v>
      </c>
      <c r="E65" s="279" t="s">
        <v>109</v>
      </c>
      <c r="F65" s="279" t="s">
        <v>109</v>
      </c>
      <c r="G65" s="279" t="s">
        <v>109</v>
      </c>
      <c r="H65" s="279" t="s">
        <v>109</v>
      </c>
      <c r="I65" s="279" t="s">
        <v>109</v>
      </c>
      <c r="J65" s="279" t="s">
        <v>109</v>
      </c>
      <c r="K65" s="279" t="s">
        <v>109</v>
      </c>
      <c r="L65" s="279" t="s">
        <v>109</v>
      </c>
      <c r="M65" s="279" t="s">
        <v>109</v>
      </c>
      <c r="N65" s="279" t="s">
        <v>109</v>
      </c>
      <c r="O65" s="279" t="s">
        <v>109</v>
      </c>
      <c r="P65" s="279" t="s">
        <v>109</v>
      </c>
      <c r="Q65" s="279" t="s">
        <v>109</v>
      </c>
      <c r="R65" s="279" t="s">
        <v>109</v>
      </c>
      <c r="S65" s="279" t="s">
        <v>279</v>
      </c>
      <c r="T65" s="279" t="s">
        <v>109</v>
      </c>
      <c r="U65" s="279" t="s">
        <v>109</v>
      </c>
      <c r="V65" s="279" t="s">
        <v>109</v>
      </c>
      <c r="W65" s="279" t="s">
        <v>109</v>
      </c>
      <c r="X65" s="280" t="s">
        <v>279</v>
      </c>
      <c r="Y65" s="279" t="s">
        <v>109</v>
      </c>
      <c r="Z65" s="279" t="s">
        <v>109</v>
      </c>
      <c r="AA65" s="279" t="s">
        <v>109</v>
      </c>
      <c r="AB65" s="279" t="s">
        <v>109</v>
      </c>
      <c r="AC65" s="279" t="s">
        <v>109</v>
      </c>
      <c r="AD65" s="279" t="s">
        <v>109</v>
      </c>
      <c r="AE65" s="279" t="s">
        <v>109</v>
      </c>
      <c r="AF65" s="279" t="s">
        <v>109</v>
      </c>
      <c r="AG65" s="279" t="str">
        <f t="shared" si="0"/>
        <v>-</v>
      </c>
      <c r="AH65" s="279" t="str">
        <f t="shared" si="1"/>
        <v>н/д</v>
      </c>
      <c r="AI65" s="279" t="str">
        <f t="shared" si="2"/>
        <v>н/д</v>
      </c>
      <c r="AJ65" s="279" t="str">
        <f t="shared" si="3"/>
        <v>н/д</v>
      </c>
      <c r="AK65" s="279" t="str">
        <f t="shared" si="4"/>
        <v>н/д</v>
      </c>
      <c r="AL65" s="280" t="str">
        <f t="shared" si="5"/>
        <v>-</v>
      </c>
    </row>
    <row r="66" s="243" customFormat="1" ht="63" hidden="1">
      <c r="A66" s="151" t="s">
        <v>290</v>
      </c>
      <c r="B66" s="152" t="s">
        <v>291</v>
      </c>
      <c r="C66" s="278" t="s">
        <v>108</v>
      </c>
      <c r="D66" s="279" t="s">
        <v>109</v>
      </c>
      <c r="E66" s="279" t="s">
        <v>109</v>
      </c>
      <c r="F66" s="279" t="s">
        <v>109</v>
      </c>
      <c r="G66" s="279" t="s">
        <v>109</v>
      </c>
      <c r="H66" s="279" t="s">
        <v>109</v>
      </c>
      <c r="I66" s="279" t="s">
        <v>109</v>
      </c>
      <c r="J66" s="279" t="s">
        <v>109</v>
      </c>
      <c r="K66" s="279" t="s">
        <v>109</v>
      </c>
      <c r="L66" s="279" t="s">
        <v>109</v>
      </c>
      <c r="M66" s="279" t="s">
        <v>109</v>
      </c>
      <c r="N66" s="279" t="s">
        <v>109</v>
      </c>
      <c r="O66" s="279" t="s">
        <v>109</v>
      </c>
      <c r="P66" s="279" t="s">
        <v>109</v>
      </c>
      <c r="Q66" s="279" t="s">
        <v>109</v>
      </c>
      <c r="R66" s="279" t="s">
        <v>109</v>
      </c>
      <c r="S66" s="279" t="s">
        <v>279</v>
      </c>
      <c r="T66" s="279" t="s">
        <v>109</v>
      </c>
      <c r="U66" s="279" t="s">
        <v>109</v>
      </c>
      <c r="V66" s="279" t="s">
        <v>109</v>
      </c>
      <c r="W66" s="279" t="s">
        <v>109</v>
      </c>
      <c r="X66" s="280" t="s">
        <v>279</v>
      </c>
      <c r="Y66" s="279" t="s">
        <v>109</v>
      </c>
      <c r="Z66" s="279" t="s">
        <v>109</v>
      </c>
      <c r="AA66" s="279" t="s">
        <v>109</v>
      </c>
      <c r="AB66" s="279" t="s">
        <v>109</v>
      </c>
      <c r="AC66" s="279" t="s">
        <v>109</v>
      </c>
      <c r="AD66" s="279" t="s">
        <v>109</v>
      </c>
      <c r="AE66" s="279" t="s">
        <v>109</v>
      </c>
      <c r="AF66" s="279" t="s">
        <v>109</v>
      </c>
      <c r="AG66" s="279" t="str">
        <f t="shared" si="0"/>
        <v>-</v>
      </c>
      <c r="AH66" s="279" t="str">
        <f t="shared" si="1"/>
        <v>н/д</v>
      </c>
      <c r="AI66" s="279" t="str">
        <f t="shared" si="2"/>
        <v>н/д</v>
      </c>
      <c r="AJ66" s="279" t="str">
        <f t="shared" si="3"/>
        <v>н/д</v>
      </c>
      <c r="AK66" s="279" t="str">
        <f t="shared" si="4"/>
        <v>н/д</v>
      </c>
      <c r="AL66" s="280" t="str">
        <f t="shared" si="5"/>
        <v>-</v>
      </c>
    </row>
    <row r="67" s="243" customFormat="1" ht="63" hidden="1">
      <c r="A67" s="151" t="s">
        <v>292</v>
      </c>
      <c r="B67" s="152" t="s">
        <v>293</v>
      </c>
      <c r="C67" s="281" t="s">
        <v>108</v>
      </c>
      <c r="D67" s="279" t="s">
        <v>109</v>
      </c>
      <c r="E67" s="279" t="s">
        <v>109</v>
      </c>
      <c r="F67" s="279" t="s">
        <v>109</v>
      </c>
      <c r="G67" s="279" t="s">
        <v>109</v>
      </c>
      <c r="H67" s="279" t="s">
        <v>109</v>
      </c>
      <c r="I67" s="279" t="s">
        <v>109</v>
      </c>
      <c r="J67" s="279" t="s">
        <v>109</v>
      </c>
      <c r="K67" s="279" t="s">
        <v>109</v>
      </c>
      <c r="L67" s="279" t="s">
        <v>109</v>
      </c>
      <c r="M67" s="279" t="s">
        <v>109</v>
      </c>
      <c r="N67" s="279" t="s">
        <v>109</v>
      </c>
      <c r="O67" s="279" t="s">
        <v>109</v>
      </c>
      <c r="P67" s="279" t="s">
        <v>109</v>
      </c>
      <c r="Q67" s="279" t="s">
        <v>109</v>
      </c>
      <c r="R67" s="279" t="s">
        <v>109</v>
      </c>
      <c r="S67" s="279" t="s">
        <v>279</v>
      </c>
      <c r="T67" s="279" t="s">
        <v>109</v>
      </c>
      <c r="U67" s="279" t="s">
        <v>109</v>
      </c>
      <c r="V67" s="279" t="s">
        <v>109</v>
      </c>
      <c r="W67" s="279" t="s">
        <v>109</v>
      </c>
      <c r="X67" s="280" t="s">
        <v>279</v>
      </c>
      <c r="Y67" s="279" t="s">
        <v>109</v>
      </c>
      <c r="Z67" s="279" t="s">
        <v>109</v>
      </c>
      <c r="AA67" s="279" t="s">
        <v>109</v>
      </c>
      <c r="AB67" s="279" t="s">
        <v>109</v>
      </c>
      <c r="AC67" s="279" t="s">
        <v>109</v>
      </c>
      <c r="AD67" s="279" t="s">
        <v>109</v>
      </c>
      <c r="AE67" s="279" t="s">
        <v>109</v>
      </c>
      <c r="AF67" s="279" t="s">
        <v>109</v>
      </c>
      <c r="AG67" s="279" t="str">
        <f t="shared" si="0"/>
        <v>-</v>
      </c>
      <c r="AH67" s="279" t="str">
        <f t="shared" si="1"/>
        <v>н/д</v>
      </c>
      <c r="AI67" s="279" t="str">
        <f t="shared" si="2"/>
        <v>н/д</v>
      </c>
      <c r="AJ67" s="279" t="str">
        <f t="shared" si="3"/>
        <v>н/д</v>
      </c>
      <c r="AK67" s="279" t="str">
        <f t="shared" si="4"/>
        <v>н/д</v>
      </c>
      <c r="AL67" s="280" t="str">
        <f t="shared" si="5"/>
        <v>-</v>
      </c>
    </row>
    <row r="68" s="243" customFormat="1" ht="63" hidden="1">
      <c r="A68" s="151" t="s">
        <v>294</v>
      </c>
      <c r="B68" s="152" t="s">
        <v>295</v>
      </c>
      <c r="C68" s="278" t="s">
        <v>108</v>
      </c>
      <c r="D68" s="279" t="s">
        <v>109</v>
      </c>
      <c r="E68" s="279" t="s">
        <v>109</v>
      </c>
      <c r="F68" s="279" t="s">
        <v>109</v>
      </c>
      <c r="G68" s="279" t="s">
        <v>109</v>
      </c>
      <c r="H68" s="279" t="s">
        <v>109</v>
      </c>
      <c r="I68" s="279" t="s">
        <v>109</v>
      </c>
      <c r="J68" s="279" t="s">
        <v>109</v>
      </c>
      <c r="K68" s="279" t="s">
        <v>109</v>
      </c>
      <c r="L68" s="279" t="s">
        <v>109</v>
      </c>
      <c r="M68" s="279" t="s">
        <v>109</v>
      </c>
      <c r="N68" s="279" t="s">
        <v>109</v>
      </c>
      <c r="O68" s="279" t="s">
        <v>109</v>
      </c>
      <c r="P68" s="279" t="s">
        <v>109</v>
      </c>
      <c r="Q68" s="279" t="s">
        <v>109</v>
      </c>
      <c r="R68" s="279" t="s">
        <v>109</v>
      </c>
      <c r="S68" s="279" t="s">
        <v>279</v>
      </c>
      <c r="T68" s="279" t="s">
        <v>109</v>
      </c>
      <c r="U68" s="279" t="s">
        <v>109</v>
      </c>
      <c r="V68" s="279" t="s">
        <v>109</v>
      </c>
      <c r="W68" s="279" t="s">
        <v>109</v>
      </c>
      <c r="X68" s="280" t="s">
        <v>279</v>
      </c>
      <c r="Y68" s="279" t="s">
        <v>109</v>
      </c>
      <c r="Z68" s="279" t="s">
        <v>109</v>
      </c>
      <c r="AA68" s="279" t="s">
        <v>109</v>
      </c>
      <c r="AB68" s="279" t="s">
        <v>109</v>
      </c>
      <c r="AC68" s="279" t="s">
        <v>109</v>
      </c>
      <c r="AD68" s="279" t="s">
        <v>109</v>
      </c>
      <c r="AE68" s="279" t="s">
        <v>109</v>
      </c>
      <c r="AF68" s="279" t="s">
        <v>109</v>
      </c>
      <c r="AG68" s="279" t="str">
        <f t="shared" si="0"/>
        <v>-</v>
      </c>
      <c r="AH68" s="279" t="str">
        <f t="shared" si="1"/>
        <v>н/д</v>
      </c>
      <c r="AI68" s="279" t="str">
        <f t="shared" si="2"/>
        <v>н/д</v>
      </c>
      <c r="AJ68" s="279" t="str">
        <f t="shared" si="3"/>
        <v>н/д</v>
      </c>
      <c r="AK68" s="279" t="str">
        <f t="shared" si="4"/>
        <v>н/д</v>
      </c>
      <c r="AL68" s="280" t="str">
        <f t="shared" si="5"/>
        <v>-</v>
      </c>
    </row>
    <row r="69" s="243" customFormat="1" ht="47.25" hidden="1">
      <c r="A69" s="151" t="s">
        <v>296</v>
      </c>
      <c r="B69" s="152" t="s">
        <v>297</v>
      </c>
      <c r="C69" s="281" t="s">
        <v>108</v>
      </c>
      <c r="D69" s="279" t="s">
        <v>109</v>
      </c>
      <c r="E69" s="279" t="s">
        <v>109</v>
      </c>
      <c r="F69" s="279" t="s">
        <v>109</v>
      </c>
      <c r="G69" s="279" t="s">
        <v>109</v>
      </c>
      <c r="H69" s="279" t="s">
        <v>109</v>
      </c>
      <c r="I69" s="279" t="s">
        <v>109</v>
      </c>
      <c r="J69" s="279" t="s">
        <v>109</v>
      </c>
      <c r="K69" s="279" t="s">
        <v>109</v>
      </c>
      <c r="L69" s="279" t="s">
        <v>109</v>
      </c>
      <c r="M69" s="279" t="s">
        <v>109</v>
      </c>
      <c r="N69" s="279" t="s">
        <v>109</v>
      </c>
      <c r="O69" s="279" t="s">
        <v>109</v>
      </c>
      <c r="P69" s="279" t="s">
        <v>109</v>
      </c>
      <c r="Q69" s="279" t="s">
        <v>109</v>
      </c>
      <c r="R69" s="279" t="s">
        <v>109</v>
      </c>
      <c r="S69" s="279" t="s">
        <v>279</v>
      </c>
      <c r="T69" s="279" t="s">
        <v>109</v>
      </c>
      <c r="U69" s="279" t="s">
        <v>109</v>
      </c>
      <c r="V69" s="279" t="s">
        <v>109</v>
      </c>
      <c r="W69" s="279" t="s">
        <v>109</v>
      </c>
      <c r="X69" s="280" t="s">
        <v>279</v>
      </c>
      <c r="Y69" s="279" t="s">
        <v>109</v>
      </c>
      <c r="Z69" s="279" t="s">
        <v>109</v>
      </c>
      <c r="AA69" s="279" t="s">
        <v>109</v>
      </c>
      <c r="AB69" s="279" t="s">
        <v>109</v>
      </c>
      <c r="AC69" s="279" t="s">
        <v>109</v>
      </c>
      <c r="AD69" s="279" t="s">
        <v>109</v>
      </c>
      <c r="AE69" s="279" t="s">
        <v>109</v>
      </c>
      <c r="AF69" s="279" t="s">
        <v>109</v>
      </c>
      <c r="AG69" s="279" t="str">
        <f t="shared" si="0"/>
        <v>-</v>
      </c>
      <c r="AH69" s="279" t="str">
        <f t="shared" si="1"/>
        <v>н/д</v>
      </c>
      <c r="AI69" s="279" t="str">
        <f t="shared" si="2"/>
        <v>н/д</v>
      </c>
      <c r="AJ69" s="279" t="str">
        <f t="shared" si="3"/>
        <v>н/д</v>
      </c>
      <c r="AK69" s="279" t="str">
        <f t="shared" si="4"/>
        <v>н/д</v>
      </c>
      <c r="AL69" s="280" t="str">
        <f t="shared" si="5"/>
        <v>-</v>
      </c>
    </row>
    <row r="70" s="243" customFormat="1" ht="63" hidden="1">
      <c r="A70" s="151" t="s">
        <v>298</v>
      </c>
      <c r="B70" s="152" t="s">
        <v>299</v>
      </c>
      <c r="C70" s="278" t="s">
        <v>108</v>
      </c>
      <c r="D70" s="279" t="s">
        <v>109</v>
      </c>
      <c r="E70" s="279" t="s">
        <v>109</v>
      </c>
      <c r="F70" s="279" t="s">
        <v>109</v>
      </c>
      <c r="G70" s="279" t="s">
        <v>109</v>
      </c>
      <c r="H70" s="279" t="s">
        <v>109</v>
      </c>
      <c r="I70" s="279" t="s">
        <v>109</v>
      </c>
      <c r="J70" s="279" t="s">
        <v>109</v>
      </c>
      <c r="K70" s="279" t="s">
        <v>109</v>
      </c>
      <c r="L70" s="279" t="s">
        <v>109</v>
      </c>
      <c r="M70" s="279" t="s">
        <v>109</v>
      </c>
      <c r="N70" s="279" t="s">
        <v>109</v>
      </c>
      <c r="O70" s="279" t="s">
        <v>109</v>
      </c>
      <c r="P70" s="279" t="s">
        <v>109</v>
      </c>
      <c r="Q70" s="279" t="s">
        <v>109</v>
      </c>
      <c r="R70" s="279" t="s">
        <v>109</v>
      </c>
      <c r="S70" s="279" t="s">
        <v>279</v>
      </c>
      <c r="T70" s="279" t="s">
        <v>109</v>
      </c>
      <c r="U70" s="279" t="s">
        <v>109</v>
      </c>
      <c r="V70" s="279" t="s">
        <v>109</v>
      </c>
      <c r="W70" s="279" t="s">
        <v>109</v>
      </c>
      <c r="X70" s="280" t="s">
        <v>279</v>
      </c>
      <c r="Y70" s="279" t="s">
        <v>109</v>
      </c>
      <c r="Z70" s="279" t="s">
        <v>109</v>
      </c>
      <c r="AA70" s="279" t="s">
        <v>109</v>
      </c>
      <c r="AB70" s="279" t="s">
        <v>109</v>
      </c>
      <c r="AC70" s="279" t="s">
        <v>109</v>
      </c>
      <c r="AD70" s="279" t="s">
        <v>109</v>
      </c>
      <c r="AE70" s="279" t="s">
        <v>109</v>
      </c>
      <c r="AF70" s="279" t="s">
        <v>109</v>
      </c>
      <c r="AG70" s="279" t="str">
        <f t="shared" si="0"/>
        <v>-</v>
      </c>
      <c r="AH70" s="279" t="str">
        <f t="shared" si="1"/>
        <v>н/д</v>
      </c>
      <c r="AI70" s="279" t="str">
        <f t="shared" si="2"/>
        <v>н/д</v>
      </c>
      <c r="AJ70" s="279" t="str">
        <f t="shared" si="3"/>
        <v>н/д</v>
      </c>
      <c r="AK70" s="279" t="str">
        <f t="shared" si="4"/>
        <v>н/д</v>
      </c>
      <c r="AL70" s="280" t="str">
        <f t="shared" si="5"/>
        <v>-</v>
      </c>
    </row>
    <row r="71" s="243" customFormat="1" ht="94.5" hidden="1">
      <c r="A71" s="151" t="s">
        <v>300</v>
      </c>
      <c r="B71" s="152" t="s">
        <v>301</v>
      </c>
      <c r="C71" s="281" t="s">
        <v>108</v>
      </c>
      <c r="D71" s="279" t="s">
        <v>109</v>
      </c>
      <c r="E71" s="279" t="s">
        <v>109</v>
      </c>
      <c r="F71" s="279" t="s">
        <v>109</v>
      </c>
      <c r="G71" s="279" t="s">
        <v>109</v>
      </c>
      <c r="H71" s="279" t="s">
        <v>109</v>
      </c>
      <c r="I71" s="279" t="s">
        <v>109</v>
      </c>
      <c r="J71" s="279" t="s">
        <v>109</v>
      </c>
      <c r="K71" s="279" t="s">
        <v>109</v>
      </c>
      <c r="L71" s="279" t="s">
        <v>109</v>
      </c>
      <c r="M71" s="279" t="s">
        <v>109</v>
      </c>
      <c r="N71" s="279" t="s">
        <v>109</v>
      </c>
      <c r="O71" s="279" t="s">
        <v>109</v>
      </c>
      <c r="P71" s="279" t="s">
        <v>109</v>
      </c>
      <c r="Q71" s="279" t="s">
        <v>109</v>
      </c>
      <c r="R71" s="279" t="s">
        <v>109</v>
      </c>
      <c r="S71" s="279" t="s">
        <v>279</v>
      </c>
      <c r="T71" s="279" t="s">
        <v>109</v>
      </c>
      <c r="U71" s="279" t="s">
        <v>109</v>
      </c>
      <c r="V71" s="279" t="s">
        <v>109</v>
      </c>
      <c r="W71" s="279" t="s">
        <v>109</v>
      </c>
      <c r="X71" s="280" t="s">
        <v>279</v>
      </c>
      <c r="Y71" s="279" t="s">
        <v>109</v>
      </c>
      <c r="Z71" s="279" t="s">
        <v>109</v>
      </c>
      <c r="AA71" s="279" t="s">
        <v>109</v>
      </c>
      <c r="AB71" s="279" t="s">
        <v>109</v>
      </c>
      <c r="AC71" s="279" t="s">
        <v>109</v>
      </c>
      <c r="AD71" s="279" t="s">
        <v>109</v>
      </c>
      <c r="AE71" s="279" t="s">
        <v>109</v>
      </c>
      <c r="AF71" s="279" t="s">
        <v>109</v>
      </c>
      <c r="AG71" s="279" t="str">
        <f t="shared" si="0"/>
        <v>-</v>
      </c>
      <c r="AH71" s="279" t="str">
        <f t="shared" si="1"/>
        <v>н/д</v>
      </c>
      <c r="AI71" s="279" t="str">
        <f t="shared" si="2"/>
        <v>н/д</v>
      </c>
      <c r="AJ71" s="279" t="str">
        <f t="shared" si="3"/>
        <v>н/д</v>
      </c>
      <c r="AK71" s="279" t="str">
        <f t="shared" si="4"/>
        <v>н/д</v>
      </c>
      <c r="AL71" s="280" t="str">
        <f t="shared" si="5"/>
        <v>-</v>
      </c>
    </row>
    <row r="72" s="243" customFormat="1" ht="78.75" hidden="1">
      <c r="A72" s="151" t="s">
        <v>302</v>
      </c>
      <c r="B72" s="152" t="s">
        <v>303</v>
      </c>
      <c r="C72" s="278" t="s">
        <v>108</v>
      </c>
      <c r="D72" s="279" t="s">
        <v>109</v>
      </c>
      <c r="E72" s="279" t="s">
        <v>109</v>
      </c>
      <c r="F72" s="279" t="s">
        <v>109</v>
      </c>
      <c r="G72" s="279" t="s">
        <v>109</v>
      </c>
      <c r="H72" s="279" t="s">
        <v>109</v>
      </c>
      <c r="I72" s="279" t="s">
        <v>109</v>
      </c>
      <c r="J72" s="279" t="s">
        <v>109</v>
      </c>
      <c r="K72" s="279" t="s">
        <v>109</v>
      </c>
      <c r="L72" s="279" t="s">
        <v>109</v>
      </c>
      <c r="M72" s="279" t="s">
        <v>109</v>
      </c>
      <c r="N72" s="279" t="s">
        <v>109</v>
      </c>
      <c r="O72" s="279" t="s">
        <v>109</v>
      </c>
      <c r="P72" s="279" t="s">
        <v>109</v>
      </c>
      <c r="Q72" s="279" t="s">
        <v>109</v>
      </c>
      <c r="R72" s="279" t="s">
        <v>109</v>
      </c>
      <c r="S72" s="279" t="s">
        <v>279</v>
      </c>
      <c r="T72" s="279" t="s">
        <v>109</v>
      </c>
      <c r="U72" s="279" t="s">
        <v>109</v>
      </c>
      <c r="V72" s="279" t="s">
        <v>109</v>
      </c>
      <c r="W72" s="279" t="s">
        <v>109</v>
      </c>
      <c r="X72" s="280" t="s">
        <v>279</v>
      </c>
      <c r="Y72" s="279" t="s">
        <v>109</v>
      </c>
      <c r="Z72" s="279" t="s">
        <v>109</v>
      </c>
      <c r="AA72" s="279" t="s">
        <v>109</v>
      </c>
      <c r="AB72" s="279" t="s">
        <v>109</v>
      </c>
      <c r="AC72" s="279" t="s">
        <v>109</v>
      </c>
      <c r="AD72" s="279" t="s">
        <v>109</v>
      </c>
      <c r="AE72" s="279" t="s">
        <v>109</v>
      </c>
      <c r="AF72" s="279" t="s">
        <v>109</v>
      </c>
      <c r="AG72" s="279" t="str">
        <f t="shared" si="0"/>
        <v>-</v>
      </c>
      <c r="AH72" s="279" t="str">
        <f t="shared" si="1"/>
        <v>н/д</v>
      </c>
      <c r="AI72" s="279" t="str">
        <f t="shared" si="2"/>
        <v>н/д</v>
      </c>
      <c r="AJ72" s="279" t="str">
        <f t="shared" si="3"/>
        <v>н/д</v>
      </c>
      <c r="AK72" s="279" t="str">
        <f t="shared" si="4"/>
        <v>н/д</v>
      </c>
      <c r="AL72" s="280" t="str">
        <f t="shared" si="5"/>
        <v>-</v>
      </c>
    </row>
    <row r="73" s="243" customFormat="1" ht="78.75" hidden="1">
      <c r="A73" s="151" t="s">
        <v>304</v>
      </c>
      <c r="B73" s="152" t="s">
        <v>305</v>
      </c>
      <c r="C73" s="281" t="s">
        <v>108</v>
      </c>
      <c r="D73" s="279" t="s">
        <v>109</v>
      </c>
      <c r="E73" s="279" t="s">
        <v>109</v>
      </c>
      <c r="F73" s="279" t="s">
        <v>109</v>
      </c>
      <c r="G73" s="279" t="s">
        <v>109</v>
      </c>
      <c r="H73" s="279" t="s">
        <v>109</v>
      </c>
      <c r="I73" s="279" t="s">
        <v>109</v>
      </c>
      <c r="J73" s="279" t="s">
        <v>109</v>
      </c>
      <c r="K73" s="279" t="s">
        <v>109</v>
      </c>
      <c r="L73" s="279" t="s">
        <v>109</v>
      </c>
      <c r="M73" s="279" t="s">
        <v>109</v>
      </c>
      <c r="N73" s="279" t="s">
        <v>109</v>
      </c>
      <c r="O73" s="279" t="s">
        <v>109</v>
      </c>
      <c r="P73" s="279" t="s">
        <v>109</v>
      </c>
      <c r="Q73" s="279" t="s">
        <v>109</v>
      </c>
      <c r="R73" s="279" t="s">
        <v>109</v>
      </c>
      <c r="S73" s="279" t="s">
        <v>279</v>
      </c>
      <c r="T73" s="279" t="s">
        <v>109</v>
      </c>
      <c r="U73" s="279" t="s">
        <v>109</v>
      </c>
      <c r="V73" s="279" t="s">
        <v>109</v>
      </c>
      <c r="W73" s="279" t="s">
        <v>109</v>
      </c>
      <c r="X73" s="280" t="s">
        <v>279</v>
      </c>
      <c r="Y73" s="279" t="s">
        <v>109</v>
      </c>
      <c r="Z73" s="279" t="s">
        <v>109</v>
      </c>
      <c r="AA73" s="279" t="s">
        <v>109</v>
      </c>
      <c r="AB73" s="279" t="s">
        <v>109</v>
      </c>
      <c r="AC73" s="279" t="s">
        <v>109</v>
      </c>
      <c r="AD73" s="279" t="s">
        <v>109</v>
      </c>
      <c r="AE73" s="279" t="s">
        <v>109</v>
      </c>
      <c r="AF73" s="279" t="s">
        <v>109</v>
      </c>
      <c r="AG73" s="279" t="str">
        <f t="shared" si="0"/>
        <v>-</v>
      </c>
      <c r="AH73" s="279" t="str">
        <f t="shared" si="1"/>
        <v>н/д</v>
      </c>
      <c r="AI73" s="279" t="str">
        <f t="shared" si="2"/>
        <v>н/д</v>
      </c>
      <c r="AJ73" s="279" t="str">
        <f t="shared" si="3"/>
        <v>н/д</v>
      </c>
      <c r="AK73" s="279" t="str">
        <f t="shared" si="4"/>
        <v>н/д</v>
      </c>
      <c r="AL73" s="280" t="str">
        <f t="shared" si="5"/>
        <v>-</v>
      </c>
    </row>
    <row r="74" s="243" customFormat="1" ht="47.25" hidden="1">
      <c r="A74" s="151" t="s">
        <v>306</v>
      </c>
      <c r="B74" s="152" t="s">
        <v>307</v>
      </c>
      <c r="C74" s="278" t="s">
        <v>108</v>
      </c>
      <c r="D74" s="279" t="s">
        <v>109</v>
      </c>
      <c r="E74" s="279" t="s">
        <v>109</v>
      </c>
      <c r="F74" s="279" t="s">
        <v>109</v>
      </c>
      <c r="G74" s="279" t="s">
        <v>109</v>
      </c>
      <c r="H74" s="279" t="s">
        <v>109</v>
      </c>
      <c r="I74" s="279" t="s">
        <v>109</v>
      </c>
      <c r="J74" s="279" t="s">
        <v>109</v>
      </c>
      <c r="K74" s="279" t="s">
        <v>109</v>
      </c>
      <c r="L74" s="279" t="s">
        <v>109</v>
      </c>
      <c r="M74" s="279" t="s">
        <v>109</v>
      </c>
      <c r="N74" s="279" t="s">
        <v>109</v>
      </c>
      <c r="O74" s="279" t="s">
        <v>109</v>
      </c>
      <c r="P74" s="279" t="s">
        <v>109</v>
      </c>
      <c r="Q74" s="279" t="s">
        <v>109</v>
      </c>
      <c r="R74" s="279" t="s">
        <v>109</v>
      </c>
      <c r="S74" s="279" t="s">
        <v>279</v>
      </c>
      <c r="T74" s="279" t="s">
        <v>109</v>
      </c>
      <c r="U74" s="279" t="s">
        <v>109</v>
      </c>
      <c r="V74" s="279" t="s">
        <v>109</v>
      </c>
      <c r="W74" s="279" t="s">
        <v>109</v>
      </c>
      <c r="X74" s="280" t="s">
        <v>279</v>
      </c>
      <c r="Y74" s="279" t="s">
        <v>109</v>
      </c>
      <c r="Z74" s="279" t="s">
        <v>109</v>
      </c>
      <c r="AA74" s="279" t="s">
        <v>109</v>
      </c>
      <c r="AB74" s="279" t="s">
        <v>109</v>
      </c>
      <c r="AC74" s="279" t="s">
        <v>109</v>
      </c>
      <c r="AD74" s="279" t="s">
        <v>109</v>
      </c>
      <c r="AE74" s="279" t="s">
        <v>109</v>
      </c>
      <c r="AF74" s="279" t="s">
        <v>109</v>
      </c>
      <c r="AG74" s="279" t="str">
        <f t="shared" si="0"/>
        <v>-</v>
      </c>
      <c r="AH74" s="279" t="str">
        <f t="shared" si="1"/>
        <v>н/д</v>
      </c>
      <c r="AI74" s="279" t="str">
        <f t="shared" si="2"/>
        <v>н/д</v>
      </c>
      <c r="AJ74" s="279" t="str">
        <f t="shared" si="3"/>
        <v>н/д</v>
      </c>
      <c r="AK74" s="279" t="str">
        <f t="shared" si="4"/>
        <v>н/д</v>
      </c>
      <c r="AL74" s="280" t="str">
        <f t="shared" si="5"/>
        <v>-</v>
      </c>
    </row>
    <row r="75" s="243" customFormat="1" ht="47.25" hidden="1">
      <c r="A75" s="151" t="s">
        <v>308</v>
      </c>
      <c r="B75" s="282" t="s">
        <v>309</v>
      </c>
      <c r="C75" s="281" t="s">
        <v>108</v>
      </c>
      <c r="D75" s="279" t="s">
        <v>109</v>
      </c>
      <c r="E75" s="279" t="s">
        <v>109</v>
      </c>
      <c r="F75" s="279" t="s">
        <v>109</v>
      </c>
      <c r="G75" s="279" t="s">
        <v>109</v>
      </c>
      <c r="H75" s="279" t="s">
        <v>109</v>
      </c>
      <c r="I75" s="279" t="s">
        <v>109</v>
      </c>
      <c r="J75" s="279" t="s">
        <v>109</v>
      </c>
      <c r="K75" s="279" t="s">
        <v>109</v>
      </c>
      <c r="L75" s="279" t="s">
        <v>109</v>
      </c>
      <c r="M75" s="279" t="s">
        <v>109</v>
      </c>
      <c r="N75" s="279" t="s">
        <v>109</v>
      </c>
      <c r="O75" s="279" t="s">
        <v>109</v>
      </c>
      <c r="P75" s="279" t="s">
        <v>109</v>
      </c>
      <c r="Q75" s="279" t="s">
        <v>109</v>
      </c>
      <c r="R75" s="279" t="s">
        <v>109</v>
      </c>
      <c r="S75" s="279" t="s">
        <v>279</v>
      </c>
      <c r="T75" s="279" t="s">
        <v>109</v>
      </c>
      <c r="U75" s="279" t="s">
        <v>109</v>
      </c>
      <c r="V75" s="279" t="s">
        <v>109</v>
      </c>
      <c r="W75" s="279" t="s">
        <v>109</v>
      </c>
      <c r="X75" s="280" t="s">
        <v>279</v>
      </c>
      <c r="Y75" s="279" t="s">
        <v>109</v>
      </c>
      <c r="Z75" s="279" t="s">
        <v>109</v>
      </c>
      <c r="AA75" s="279" t="s">
        <v>109</v>
      </c>
      <c r="AB75" s="279" t="s">
        <v>109</v>
      </c>
      <c r="AC75" s="279" t="s">
        <v>109</v>
      </c>
      <c r="AD75" s="279" t="s">
        <v>109</v>
      </c>
      <c r="AE75" s="279" t="s">
        <v>109</v>
      </c>
      <c r="AF75" s="279" t="s">
        <v>109</v>
      </c>
      <c r="AG75" s="279" t="str">
        <f t="shared" si="0"/>
        <v>-</v>
      </c>
      <c r="AH75" s="279" t="str">
        <f t="shared" si="1"/>
        <v>н/д</v>
      </c>
      <c r="AI75" s="279" t="str">
        <f t="shared" si="2"/>
        <v>н/д</v>
      </c>
      <c r="AJ75" s="279" t="str">
        <f t="shared" si="3"/>
        <v>н/д</v>
      </c>
      <c r="AK75" s="279" t="str">
        <f t="shared" si="4"/>
        <v>н/д</v>
      </c>
      <c r="AL75" s="280" t="str">
        <f t="shared" si="5"/>
        <v>-</v>
      </c>
    </row>
    <row r="76" s="243" customFormat="1" ht="31.5">
      <c r="A76" s="154" t="s">
        <v>218</v>
      </c>
      <c r="B76" s="155" t="s">
        <v>219</v>
      </c>
      <c r="C76" s="294" t="s">
        <v>108</v>
      </c>
      <c r="D76" s="295" t="s">
        <v>109</v>
      </c>
      <c r="E76" s="295" t="s">
        <v>109</v>
      </c>
      <c r="F76" s="295" t="s">
        <v>109</v>
      </c>
      <c r="G76" s="295" t="s">
        <v>109</v>
      </c>
      <c r="H76" s="295" t="s">
        <v>109</v>
      </c>
      <c r="I76" s="295" t="s">
        <v>109</v>
      </c>
      <c r="J76" s="295" t="s">
        <v>109</v>
      </c>
      <c r="K76" s="295" t="s">
        <v>109</v>
      </c>
      <c r="L76" s="295" t="s">
        <v>109</v>
      </c>
      <c r="M76" s="295" t="s">
        <v>109</v>
      </c>
      <c r="N76" s="295" t="s">
        <v>109</v>
      </c>
      <c r="O76" s="295" t="s">
        <v>109</v>
      </c>
      <c r="P76" s="295" t="s">
        <v>109</v>
      </c>
      <c r="Q76" s="295" t="s">
        <v>109</v>
      </c>
      <c r="R76" s="295" t="s">
        <v>109</v>
      </c>
      <c r="S76" s="295">
        <f>S77</f>
        <v>0.96583333333333343</v>
      </c>
      <c r="T76" s="295" t="s">
        <v>109</v>
      </c>
      <c r="U76" s="295" t="s">
        <v>109</v>
      </c>
      <c r="V76" s="295" t="s">
        <v>109</v>
      </c>
      <c r="W76" s="295" t="s">
        <v>109</v>
      </c>
      <c r="X76" s="296">
        <v>1</v>
      </c>
      <c r="Y76" s="295" t="s">
        <v>109</v>
      </c>
      <c r="Z76" s="295" t="s">
        <v>109</v>
      </c>
      <c r="AA76" s="295" t="s">
        <v>109</v>
      </c>
      <c r="AB76" s="295" t="s">
        <v>109</v>
      </c>
      <c r="AC76" s="295" t="s">
        <v>109</v>
      </c>
      <c r="AD76" s="295" t="s">
        <v>109</v>
      </c>
      <c r="AE76" s="295" t="s">
        <v>109</v>
      </c>
      <c r="AF76" s="295" t="s">
        <v>109</v>
      </c>
      <c r="AG76" s="295">
        <f t="shared" si="0"/>
        <v>0.96583333333333343</v>
      </c>
      <c r="AH76" s="295" t="str">
        <f t="shared" si="1"/>
        <v>н/д</v>
      </c>
      <c r="AI76" s="295" t="str">
        <f t="shared" si="2"/>
        <v>н/д</v>
      </c>
      <c r="AJ76" s="295" t="str">
        <f t="shared" si="3"/>
        <v>н/д</v>
      </c>
      <c r="AK76" s="295" t="str">
        <f t="shared" si="4"/>
        <v>н/д</v>
      </c>
      <c r="AL76" s="296">
        <f t="shared" si="5"/>
        <v>1</v>
      </c>
    </row>
    <row r="77" s="237" customFormat="1" ht="63">
      <c r="A77" s="148" t="s">
        <v>220</v>
      </c>
      <c r="B77" s="149" t="s">
        <v>221</v>
      </c>
      <c r="C77" s="149" t="s">
        <v>222</v>
      </c>
      <c r="D77" s="297" t="s">
        <v>109</v>
      </c>
      <c r="E77" s="297" t="s">
        <v>109</v>
      </c>
      <c r="F77" s="297" t="s">
        <v>109</v>
      </c>
      <c r="G77" s="297" t="s">
        <v>109</v>
      </c>
      <c r="H77" s="297" t="s">
        <v>109</v>
      </c>
      <c r="I77" s="297" t="s">
        <v>109</v>
      </c>
      <c r="J77" s="297" t="s">
        <v>109</v>
      </c>
      <c r="K77" s="297" t="s">
        <v>109</v>
      </c>
      <c r="L77" s="297" t="s">
        <v>109</v>
      </c>
      <c r="M77" s="297" t="s">
        <v>109</v>
      </c>
      <c r="N77" s="297" t="s">
        <v>109</v>
      </c>
      <c r="O77" s="297" t="s">
        <v>109</v>
      </c>
      <c r="P77" s="297" t="s">
        <v>109</v>
      </c>
      <c r="Q77" s="297" t="s">
        <v>109</v>
      </c>
      <c r="R77" s="297" t="s">
        <v>109</v>
      </c>
      <c r="S77" s="297">
        <v>0.96583333333333343</v>
      </c>
      <c r="T77" s="297" t="s">
        <v>109</v>
      </c>
      <c r="U77" s="297" t="s">
        <v>109</v>
      </c>
      <c r="V77" s="297" t="s">
        <v>109</v>
      </c>
      <c r="W77" s="297" t="s">
        <v>109</v>
      </c>
      <c r="X77" s="298">
        <v>1</v>
      </c>
      <c r="Y77" s="297" t="s">
        <v>109</v>
      </c>
      <c r="Z77" s="297" t="s">
        <v>109</v>
      </c>
      <c r="AA77" s="297" t="s">
        <v>109</v>
      </c>
      <c r="AB77" s="297" t="s">
        <v>109</v>
      </c>
      <c r="AC77" s="297" t="s">
        <v>109</v>
      </c>
      <c r="AD77" s="297" t="s">
        <v>109</v>
      </c>
      <c r="AE77" s="297" t="s">
        <v>109</v>
      </c>
      <c r="AF77" s="297" t="s">
        <v>109</v>
      </c>
      <c r="AG77" s="297">
        <f t="shared" si="0"/>
        <v>0.96583333333333343</v>
      </c>
      <c r="AH77" s="297" t="str">
        <f t="shared" si="1"/>
        <v>н/д</v>
      </c>
      <c r="AI77" s="297" t="str">
        <f t="shared" si="2"/>
        <v>н/д</v>
      </c>
      <c r="AJ77" s="297" t="str">
        <f t="shared" si="3"/>
        <v>н/д</v>
      </c>
      <c r="AK77" s="297" t="str">
        <f t="shared" si="4"/>
        <v>н/д</v>
      </c>
      <c r="AL77" s="298">
        <f t="shared" si="5"/>
        <v>1</v>
      </c>
    </row>
  </sheetData>
  <mergeCells count="22">
    <mergeCell ref="AG17:AL17"/>
    <mergeCell ref="A12:AL12"/>
    <mergeCell ref="A13:AL13"/>
    <mergeCell ref="A14:AL14"/>
    <mergeCell ref="A15:A18"/>
    <mergeCell ref="B15:B18"/>
    <mergeCell ref="C15:C18"/>
    <mergeCell ref="D15:AL15"/>
    <mergeCell ref="D16:J16"/>
    <mergeCell ref="K16:Q16"/>
    <mergeCell ref="R16:X16"/>
    <mergeCell ref="Y16:AE16"/>
    <mergeCell ref="AF16:AL16"/>
    <mergeCell ref="E17:J17"/>
    <mergeCell ref="L17:Q17"/>
    <mergeCell ref="S17:X17"/>
    <mergeCell ref="Z17:AE17"/>
    <mergeCell ref="A4:AL4"/>
    <mergeCell ref="A5:AL5"/>
    <mergeCell ref="A7:AL7"/>
    <mergeCell ref="A8:AL8"/>
    <mergeCell ref="A10:AL10"/>
  </mergeCells>
  <pageMargins left="0.70866099999999987" right="0.70866099999999987" top="0.748031" bottom="0.748031" header="0.31496099999999999" footer="0.31496099999999999"/>
  <pageSetup paperSize="8" scale="33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10">
    <pageSetUpPr fitToPage="1"/>
  </sheetPr>
  <sheetViews>
    <sheetView topLeftCell="A2" zoomScale="66" workbookViewId="0">
      <selection activeCell="AF51" sqref="AF51"/>
    </sheetView>
  </sheetViews>
  <sheetFormatPr defaultRowHeight="15.75" customHeight="1"/>
  <cols>
    <col customWidth="1" min="1" max="1" style="1" width="11.625"/>
    <col customWidth="1" min="2" max="2" style="1" width="36.125"/>
    <col customWidth="1" min="3" max="3" style="1" width="15.375"/>
    <col customWidth="1" min="4" max="4" style="1" width="11.75"/>
    <col customWidth="1" min="5" max="5" style="1" width="6.125"/>
    <col customWidth="1" min="6" max="10" style="1" width="6"/>
    <col customWidth="1" min="11" max="11" style="1" width="9.125"/>
    <col customWidth="1" min="12" max="17" style="1" width="6"/>
    <col customWidth="1" min="18" max="18" style="1" width="8.875"/>
    <col customWidth="1" min="19" max="24" style="1" width="6"/>
    <col customWidth="1" min="25" max="25" style="1" width="9.25"/>
    <col customWidth="1" min="26" max="38" style="1" width="9.5"/>
    <col customWidth="1" min="39" max="39" style="1" width="3.5"/>
    <col customWidth="1" min="40" max="40" style="1" width="5.75"/>
    <col customWidth="1" min="41" max="41" style="1" width="16.125"/>
    <col customWidth="1" min="42" max="42" style="1" width="21.25"/>
    <col customWidth="1" min="43" max="43" style="1" width="12.625"/>
    <col customWidth="1" min="44" max="44" style="1" width="22.375"/>
    <col customWidth="1" min="45" max="45" style="1" width="10.875"/>
    <col customWidth="1" min="46" max="46" style="1" width="17.375"/>
    <col customWidth="1" min="47" max="48" style="1" width="4.125"/>
    <col customWidth="1" min="49" max="49" style="1" width="3.75"/>
    <col customWidth="1" min="50" max="50" style="1" width="3.875"/>
    <col customWidth="1" min="51" max="51" style="1" width="4.5"/>
    <col customWidth="1" min="52" max="52" style="1" width="5"/>
    <col customWidth="1" min="53" max="53" style="1" width="5.5"/>
    <col customWidth="1" min="54" max="54" style="1" width="5.75"/>
    <col customWidth="1" min="55" max="55" style="1" width="5.5"/>
    <col customWidth="1" min="56" max="57" style="1" width="5"/>
    <col customWidth="1" min="58" max="58" style="1" width="12.875"/>
    <col customWidth="1" min="59" max="68" style="1" width="5"/>
    <col customWidth="1" min="69" max="257" style="1" width="9"/>
  </cols>
  <sheetData>
    <row r="1">
      <c r="AL1" s="114" t="s">
        <v>526</v>
      </c>
    </row>
    <row r="2">
      <c r="AL2" s="114" t="s">
        <v>1</v>
      </c>
    </row>
    <row r="3">
      <c r="AJ3" s="1" t="s">
        <v>572</v>
      </c>
      <c r="AK3" s="1" t="s">
        <v>312</v>
      </c>
      <c r="AL3" s="114" t="s">
        <v>313</v>
      </c>
      <c r="AN3" s="1" t="s">
        <v>314</v>
      </c>
    </row>
    <row r="4" ht="18.75">
      <c r="A4" s="968" t="s">
        <v>527</v>
      </c>
      <c r="B4" s="968"/>
      <c r="C4" s="968"/>
      <c r="D4" s="968"/>
      <c r="E4" s="968"/>
      <c r="F4" s="968"/>
      <c r="G4" s="968"/>
      <c r="H4" s="968"/>
      <c r="I4" s="968"/>
      <c r="J4" s="968"/>
      <c r="K4" s="968"/>
      <c r="L4" s="968"/>
      <c r="M4" s="968"/>
      <c r="N4" s="968"/>
      <c r="O4" s="968"/>
      <c r="P4" s="968"/>
      <c r="Q4" s="968"/>
      <c r="R4" s="968"/>
      <c r="S4" s="968"/>
      <c r="T4" s="968"/>
      <c r="U4" s="968"/>
      <c r="V4" s="968"/>
      <c r="W4" s="968"/>
      <c r="X4" s="968"/>
      <c r="Y4" s="968"/>
      <c r="Z4" s="968"/>
      <c r="AA4" s="968"/>
      <c r="AB4" s="968"/>
      <c r="AC4" s="968"/>
      <c r="AD4" s="968"/>
      <c r="AE4" s="968"/>
      <c r="AF4" s="968"/>
      <c r="AG4" s="968"/>
      <c r="AH4" s="968"/>
      <c r="AI4" s="968"/>
      <c r="AJ4" s="968"/>
      <c r="AK4" s="968"/>
      <c r="AL4" s="968"/>
    </row>
    <row r="5" ht="18.75">
      <c r="A5" s="932" t="s">
        <v>407</v>
      </c>
      <c r="B5" s="932"/>
      <c r="C5" s="932"/>
      <c r="D5" s="932"/>
      <c r="E5" s="932"/>
      <c r="F5" s="932"/>
      <c r="G5" s="932"/>
      <c r="H5" s="932"/>
      <c r="I5" s="932"/>
      <c r="J5" s="932"/>
      <c r="K5" s="932"/>
      <c r="L5" s="932"/>
      <c r="M5" s="932"/>
      <c r="N5" s="932"/>
      <c r="O5" s="932"/>
      <c r="P5" s="932"/>
      <c r="Q5" s="932"/>
      <c r="R5" s="932"/>
      <c r="S5" s="932"/>
      <c r="T5" s="932"/>
      <c r="U5" s="932"/>
      <c r="V5" s="932"/>
      <c r="W5" s="932"/>
      <c r="X5" s="932"/>
      <c r="Y5" s="932"/>
      <c r="Z5" s="932"/>
      <c r="AA5" s="932"/>
      <c r="AB5" s="932"/>
      <c r="AC5" s="932"/>
      <c r="AD5" s="932"/>
      <c r="AE5" s="932"/>
      <c r="AF5" s="932"/>
      <c r="AG5" s="932"/>
      <c r="AH5" s="932"/>
      <c r="AI5" s="932"/>
      <c r="AJ5" s="932"/>
      <c r="AK5" s="932"/>
      <c r="AL5" s="932"/>
    </row>
    <row r="6">
      <c r="A6" s="268"/>
      <c r="B6" s="268"/>
      <c r="C6" s="268"/>
      <c r="D6" s="268"/>
      <c r="E6" s="268"/>
      <c r="F6" s="268"/>
      <c r="G6" s="268"/>
      <c r="H6" s="268"/>
      <c r="I6" s="268"/>
      <c r="J6" s="268"/>
      <c r="K6" s="268"/>
      <c r="L6" s="268"/>
      <c r="M6" s="268"/>
      <c r="N6" s="268"/>
      <c r="O6" s="268"/>
      <c r="P6" s="268"/>
      <c r="Q6" s="268"/>
      <c r="R6" s="268"/>
      <c r="S6" s="268"/>
      <c r="T6" s="268"/>
      <c r="U6" s="268"/>
      <c r="V6" s="268"/>
      <c r="W6" s="268"/>
      <c r="X6" s="268"/>
      <c r="Y6" s="268"/>
      <c r="Z6" s="268"/>
      <c r="AA6" s="268"/>
      <c r="AB6" s="268"/>
      <c r="AC6" s="268"/>
      <c r="AD6" s="268"/>
      <c r="AE6" s="268"/>
      <c r="AF6" s="268"/>
      <c r="AG6" s="268"/>
      <c r="AH6" s="268"/>
      <c r="AI6" s="268"/>
      <c r="AJ6" s="268"/>
      <c r="AK6" s="268"/>
      <c r="AL6" s="268"/>
    </row>
    <row r="7" ht="18.75">
      <c r="A7" s="933" t="s">
        <v>317</v>
      </c>
      <c r="B7" s="933"/>
      <c r="C7" s="933"/>
      <c r="D7" s="933"/>
      <c r="E7" s="933"/>
      <c r="F7" s="933"/>
      <c r="G7" s="933"/>
      <c r="H7" s="933"/>
      <c r="I7" s="933"/>
      <c r="J7" s="933"/>
      <c r="K7" s="933"/>
      <c r="L7" s="933"/>
      <c r="M7" s="933"/>
      <c r="N7" s="933"/>
      <c r="O7" s="933"/>
      <c r="P7" s="933"/>
      <c r="Q7" s="933"/>
      <c r="R7" s="933"/>
      <c r="S7" s="933"/>
      <c r="T7" s="933"/>
      <c r="U7" s="933"/>
      <c r="V7" s="933"/>
      <c r="W7" s="933"/>
      <c r="X7" s="933"/>
      <c r="Y7" s="933"/>
      <c r="Z7" s="933"/>
      <c r="AA7" s="933"/>
      <c r="AB7" s="933"/>
      <c r="AC7" s="933"/>
      <c r="AD7" s="933"/>
      <c r="AE7" s="933"/>
      <c r="AF7" s="933"/>
      <c r="AG7" s="933"/>
      <c r="AH7" s="933"/>
      <c r="AI7" s="933"/>
      <c r="AJ7" s="933"/>
      <c r="AK7" s="933"/>
      <c r="AL7" s="933"/>
      <c r="AM7" s="269"/>
      <c r="AN7" s="269"/>
      <c r="AO7" s="269"/>
      <c r="AP7" s="269"/>
      <c r="AQ7" s="269"/>
      <c r="AR7" s="269"/>
      <c r="AS7" s="269"/>
      <c r="AT7" s="269"/>
      <c r="AU7" s="269"/>
      <c r="AV7" s="269"/>
      <c r="AW7" s="269"/>
      <c r="AX7" s="269"/>
      <c r="AY7" s="269"/>
      <c r="AZ7" s="269"/>
      <c r="BA7" s="269"/>
      <c r="BB7" s="269"/>
      <c r="BC7" s="269"/>
      <c r="BD7" s="269"/>
      <c r="BE7" s="269"/>
      <c r="BF7" s="269"/>
      <c r="BG7" s="269"/>
      <c r="BH7" s="269"/>
      <c r="BI7" s="269"/>
      <c r="BJ7" s="269"/>
      <c r="BK7" s="269"/>
      <c r="BL7" s="269"/>
      <c r="BM7" s="269"/>
      <c r="BN7" s="269"/>
      <c r="BO7" s="269"/>
    </row>
    <row r="8">
      <c r="A8" s="934" t="s">
        <v>4</v>
      </c>
      <c r="B8" s="934"/>
      <c r="C8" s="934"/>
      <c r="D8" s="934"/>
      <c r="E8" s="934"/>
      <c r="F8" s="934"/>
      <c r="G8" s="934"/>
      <c r="H8" s="934"/>
      <c r="I8" s="934"/>
      <c r="J8" s="934"/>
      <c r="K8" s="934"/>
      <c r="L8" s="934"/>
      <c r="M8" s="934"/>
      <c r="N8" s="934"/>
      <c r="O8" s="934"/>
      <c r="P8" s="934"/>
      <c r="Q8" s="934"/>
      <c r="R8" s="934"/>
      <c r="S8" s="934"/>
      <c r="T8" s="934"/>
      <c r="U8" s="934"/>
      <c r="V8" s="934"/>
      <c r="W8" s="934"/>
      <c r="X8" s="934"/>
      <c r="Y8" s="934"/>
      <c r="Z8" s="934"/>
      <c r="AA8" s="934"/>
      <c r="AB8" s="934"/>
      <c r="AC8" s="934"/>
      <c r="AD8" s="934"/>
      <c r="AE8" s="934"/>
      <c r="AF8" s="934"/>
      <c r="AG8" s="934"/>
      <c r="AH8" s="934"/>
      <c r="AI8" s="934"/>
      <c r="AJ8" s="934"/>
      <c r="AK8" s="934"/>
      <c r="AL8" s="934"/>
      <c r="AM8" s="270"/>
      <c r="AN8" s="270"/>
      <c r="AO8" s="270"/>
      <c r="AP8" s="270"/>
      <c r="AQ8" s="270"/>
      <c r="AR8" s="270"/>
      <c r="AS8" s="270"/>
      <c r="AT8" s="270"/>
      <c r="AU8" s="270"/>
      <c r="AV8" s="270"/>
      <c r="AW8" s="270"/>
      <c r="AX8" s="270"/>
      <c r="AY8" s="270"/>
      <c r="AZ8" s="270"/>
      <c r="BA8" s="270"/>
      <c r="BB8" s="270"/>
      <c r="BC8" s="270"/>
      <c r="BD8" s="270"/>
      <c r="BE8" s="270"/>
      <c r="BF8" s="270"/>
      <c r="BG8" s="270"/>
      <c r="BH8" s="270"/>
      <c r="BI8" s="270"/>
      <c r="BJ8" s="270"/>
      <c r="BK8" s="270"/>
      <c r="BL8" s="270"/>
      <c r="BM8" s="270"/>
      <c r="BN8" s="270"/>
      <c r="BO8" s="270"/>
    </row>
    <row r="9">
      <c r="A9" s="120"/>
      <c r="B9" s="120"/>
      <c r="C9" s="120"/>
      <c r="D9" s="120"/>
      <c r="E9" s="120"/>
      <c r="F9" s="120"/>
      <c r="G9" s="120"/>
      <c r="H9" s="120"/>
      <c r="I9" s="120"/>
      <c r="J9" s="120"/>
      <c r="K9" s="120"/>
      <c r="L9" s="120"/>
      <c r="M9" s="120"/>
      <c r="N9" s="120"/>
      <c r="O9" s="120"/>
      <c r="P9" s="120"/>
      <c r="Q9" s="120"/>
      <c r="R9" s="120"/>
      <c r="S9" s="120"/>
      <c r="T9" s="120"/>
      <c r="U9" s="120"/>
      <c r="V9" s="120"/>
      <c r="W9" s="120"/>
      <c r="X9" s="120"/>
      <c r="Y9" s="120"/>
      <c r="Z9" s="120"/>
      <c r="AA9" s="120"/>
      <c r="AB9" s="120"/>
      <c r="AC9" s="120"/>
      <c r="AD9" s="120"/>
      <c r="AE9" s="120"/>
      <c r="AF9" s="120"/>
      <c r="AG9" s="120"/>
      <c r="AH9" s="120"/>
      <c r="AI9" s="120"/>
      <c r="AJ9" s="120"/>
      <c r="AK9" s="120"/>
      <c r="AL9" s="120"/>
      <c r="AM9" s="270"/>
      <c r="AN9" s="270"/>
      <c r="AO9" s="270"/>
      <c r="AP9" s="270"/>
      <c r="AQ9" s="270"/>
      <c r="AR9" s="270"/>
      <c r="AS9" s="270"/>
      <c r="AT9" s="270"/>
      <c r="AU9" s="270"/>
      <c r="AV9" s="270"/>
      <c r="AW9" s="270"/>
      <c r="AX9" s="270"/>
      <c r="AY9" s="270"/>
      <c r="AZ9" s="270"/>
      <c r="BA9" s="270"/>
      <c r="BB9" s="270"/>
      <c r="BC9" s="270"/>
      <c r="BD9" s="270"/>
      <c r="BE9" s="270"/>
      <c r="BF9" s="270"/>
      <c r="BG9" s="270"/>
      <c r="BH9" s="270"/>
      <c r="BI9" s="270"/>
      <c r="BJ9" s="270"/>
      <c r="BK9" s="270"/>
      <c r="BL9" s="270"/>
      <c r="BM9" s="270"/>
      <c r="BN9" s="270"/>
      <c r="BO9" s="270"/>
    </row>
    <row r="10">
      <c r="A10" s="904" t="s">
        <v>1399</v>
      </c>
      <c r="B10" s="904"/>
      <c r="C10" s="904"/>
      <c r="D10" s="904"/>
      <c r="E10" s="904"/>
      <c r="F10" s="904"/>
      <c r="G10" s="904"/>
      <c r="H10" s="904"/>
      <c r="I10" s="904"/>
      <c r="J10" s="904"/>
      <c r="K10" s="904"/>
      <c r="L10" s="904"/>
      <c r="M10" s="904"/>
      <c r="N10" s="904"/>
      <c r="O10" s="904"/>
      <c r="P10" s="904"/>
      <c r="Q10" s="904"/>
      <c r="R10" s="904"/>
      <c r="S10" s="904"/>
      <c r="T10" s="904"/>
      <c r="U10" s="904"/>
      <c r="V10" s="904"/>
      <c r="W10" s="904"/>
      <c r="X10" s="904"/>
      <c r="Y10" s="904"/>
      <c r="Z10" s="904"/>
      <c r="AA10" s="904"/>
      <c r="AB10" s="904"/>
      <c r="AC10" s="904"/>
      <c r="AD10" s="904"/>
      <c r="AE10" s="904"/>
      <c r="AF10" s="904"/>
      <c r="AG10" s="904"/>
      <c r="AH10" s="904"/>
      <c r="AI10" s="904"/>
      <c r="AJ10" s="904"/>
      <c r="AK10" s="904"/>
      <c r="AL10" s="904"/>
      <c r="AM10" s="271"/>
      <c r="AN10" s="271"/>
      <c r="AO10" s="271"/>
      <c r="AP10" s="271"/>
      <c r="AQ10" s="271"/>
      <c r="AR10" s="271"/>
      <c r="AS10" s="271"/>
      <c r="AT10" s="271"/>
      <c r="AU10" s="271"/>
      <c r="AV10" s="271"/>
      <c r="AW10" s="271"/>
      <c r="AX10" s="271"/>
      <c r="AY10" s="271"/>
      <c r="AZ10" s="271"/>
      <c r="BA10" s="271"/>
      <c r="BB10" s="271"/>
      <c r="BC10" s="271"/>
      <c r="BD10" s="271"/>
      <c r="BE10" s="271"/>
      <c r="BF10" s="271"/>
    </row>
    <row r="11" ht="18.75">
      <c r="A11" s="118"/>
      <c r="B11" s="118"/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18"/>
      <c r="P11" s="118"/>
      <c r="Q11" s="118"/>
      <c r="R11" s="118"/>
      <c r="S11" s="118"/>
      <c r="T11" s="118"/>
      <c r="U11" s="118"/>
      <c r="V11" s="118"/>
      <c r="W11" s="118"/>
      <c r="X11" s="118"/>
      <c r="Y11" s="118"/>
      <c r="Z11" s="118"/>
      <c r="AA11" s="118"/>
      <c r="AB11" s="118"/>
      <c r="AC11" s="118"/>
      <c r="AD11" s="118"/>
      <c r="AE11" s="118"/>
      <c r="AF11" s="118"/>
      <c r="AG11" s="118"/>
      <c r="AH11" s="118"/>
      <c r="AI11" s="118"/>
      <c r="AJ11" s="118"/>
      <c r="AK11" s="118"/>
      <c r="AL11" s="118"/>
      <c r="AM11" s="272"/>
      <c r="AN11" s="272"/>
      <c r="AO11" s="272"/>
      <c r="AP11" s="272"/>
      <c r="AQ11" s="272"/>
      <c r="AR11" s="272"/>
      <c r="AS11" s="272"/>
      <c r="AT11" s="272"/>
      <c r="AU11" s="272"/>
      <c r="AV11" s="272"/>
      <c r="AW11" s="272"/>
      <c r="AX11" s="272"/>
    </row>
    <row r="12" ht="18.75">
      <c r="A12" s="969" t="s">
        <v>1400</v>
      </c>
      <c r="B12" s="969"/>
      <c r="C12" s="969"/>
      <c r="D12" s="969"/>
      <c r="E12" s="969"/>
      <c r="F12" s="969"/>
      <c r="G12" s="969"/>
      <c r="H12" s="969"/>
      <c r="I12" s="969"/>
      <c r="J12" s="969"/>
      <c r="K12" s="969"/>
      <c r="L12" s="969"/>
      <c r="M12" s="969"/>
      <c r="N12" s="969"/>
      <c r="O12" s="969"/>
      <c r="P12" s="969"/>
      <c r="Q12" s="969"/>
      <c r="R12" s="969"/>
      <c r="S12" s="969"/>
      <c r="T12" s="969"/>
      <c r="U12" s="969"/>
      <c r="V12" s="969"/>
      <c r="W12" s="969"/>
      <c r="X12" s="969"/>
      <c r="Y12" s="969"/>
      <c r="Z12" s="969"/>
      <c r="AA12" s="969"/>
      <c r="AB12" s="969"/>
      <c r="AC12" s="969"/>
      <c r="AD12" s="969"/>
      <c r="AE12" s="969"/>
      <c r="AF12" s="969"/>
      <c r="AG12" s="969"/>
      <c r="AH12" s="969"/>
      <c r="AI12" s="969"/>
      <c r="AJ12" s="969"/>
      <c r="AK12" s="969"/>
      <c r="AL12" s="969"/>
      <c r="AM12" s="273"/>
      <c r="AN12" s="273"/>
      <c r="AO12" s="273"/>
      <c r="AP12" s="273"/>
      <c r="AQ12" s="273"/>
      <c r="AR12" s="273"/>
      <c r="AS12" s="273"/>
      <c r="AT12" s="273"/>
      <c r="AU12" s="273"/>
      <c r="AV12" s="273"/>
      <c r="AW12" s="273"/>
      <c r="AX12" s="273"/>
      <c r="AY12" s="273"/>
      <c r="AZ12" s="273"/>
      <c r="BA12" s="273"/>
      <c r="BB12" s="273"/>
      <c r="BC12" s="273"/>
      <c r="BD12" s="273"/>
      <c r="BE12" s="273"/>
      <c r="BF12" s="273"/>
      <c r="BG12" s="273"/>
      <c r="BH12" s="273"/>
      <c r="BI12" s="273"/>
      <c r="BJ12" s="273"/>
      <c r="BK12" s="273"/>
      <c r="BL12" s="273"/>
      <c r="BM12" s="273"/>
      <c r="BN12" s="273"/>
      <c r="BO12" s="273"/>
    </row>
    <row r="13" ht="15.75" customHeight="1">
      <c r="A13" s="970" t="s">
        <v>320</v>
      </c>
      <c r="B13" s="970"/>
      <c r="C13" s="970"/>
      <c r="D13" s="970"/>
      <c r="E13" s="970"/>
      <c r="F13" s="970"/>
      <c r="G13" s="970"/>
      <c r="H13" s="970"/>
      <c r="I13" s="970"/>
      <c r="J13" s="970"/>
      <c r="K13" s="970"/>
      <c r="L13" s="970"/>
      <c r="M13" s="970"/>
      <c r="N13" s="970"/>
      <c r="O13" s="970"/>
      <c r="P13" s="970"/>
      <c r="Q13" s="970"/>
      <c r="R13" s="970"/>
      <c r="S13" s="970"/>
      <c r="T13" s="970"/>
      <c r="U13" s="970"/>
      <c r="V13" s="970"/>
      <c r="W13" s="970"/>
      <c r="X13" s="970"/>
      <c r="Y13" s="970"/>
      <c r="Z13" s="970"/>
      <c r="AA13" s="970"/>
      <c r="AB13" s="970"/>
      <c r="AC13" s="970"/>
      <c r="AD13" s="970"/>
      <c r="AE13" s="970"/>
      <c r="AF13" s="970"/>
      <c r="AG13" s="970"/>
      <c r="AH13" s="970"/>
      <c r="AI13" s="970"/>
      <c r="AJ13" s="970"/>
      <c r="AK13" s="970"/>
      <c r="AL13" s="970"/>
      <c r="AM13" s="274"/>
      <c r="AN13" s="274"/>
      <c r="AO13" s="274"/>
      <c r="AP13" s="274"/>
      <c r="AQ13" s="274"/>
      <c r="AR13" s="274"/>
      <c r="AS13" s="274"/>
      <c r="AT13" s="274"/>
      <c r="AU13" s="274"/>
      <c r="AV13" s="274"/>
      <c r="AW13" s="274"/>
      <c r="AX13" s="274"/>
      <c r="AY13" s="274"/>
      <c r="AZ13" s="274"/>
      <c r="BA13" s="274"/>
      <c r="BB13" s="274"/>
      <c r="BC13" s="274"/>
      <c r="BD13" s="274"/>
      <c r="BE13" s="274"/>
      <c r="BF13" s="274"/>
      <c r="BG13" s="274"/>
      <c r="BH13" s="274"/>
      <c r="BI13" s="274"/>
      <c r="BJ13" s="274"/>
      <c r="BK13" s="274"/>
      <c r="BL13" s="274"/>
      <c r="BM13" s="274"/>
      <c r="BN13" s="274"/>
      <c r="BO13" s="274"/>
    </row>
    <row r="14" s="237" customFormat="1">
      <c r="A14" s="951"/>
      <c r="B14" s="951"/>
      <c r="C14" s="951"/>
      <c r="D14" s="951"/>
      <c r="E14" s="951"/>
      <c r="F14" s="951"/>
      <c r="G14" s="951"/>
      <c r="H14" s="951"/>
      <c r="I14" s="951"/>
      <c r="J14" s="951"/>
      <c r="K14" s="951"/>
      <c r="L14" s="951"/>
      <c r="M14" s="951"/>
      <c r="N14" s="951"/>
      <c r="O14" s="951"/>
      <c r="P14" s="951"/>
      <c r="Q14" s="951"/>
      <c r="R14" s="951"/>
      <c r="S14" s="951"/>
      <c r="T14" s="951"/>
      <c r="U14" s="951"/>
      <c r="V14" s="951"/>
      <c r="W14" s="951"/>
      <c r="X14" s="951"/>
      <c r="Y14" s="951"/>
      <c r="Z14" s="951"/>
      <c r="AA14" s="951"/>
      <c r="AB14" s="951"/>
      <c r="AC14" s="951"/>
      <c r="AD14" s="951"/>
      <c r="AE14" s="951"/>
      <c r="AF14" s="951"/>
      <c r="AG14" s="951"/>
      <c r="AH14" s="951"/>
      <c r="AI14" s="951"/>
      <c r="AJ14" s="951"/>
      <c r="AK14" s="951"/>
      <c r="AL14" s="951"/>
      <c r="AM14" s="250"/>
      <c r="AN14" s="250"/>
      <c r="AO14" s="250"/>
      <c r="AP14" s="250"/>
      <c r="AQ14" s="299"/>
      <c r="AR14" s="299"/>
      <c r="AS14" s="299"/>
      <c r="AT14" s="299"/>
      <c r="AU14" s="299"/>
      <c r="AV14" s="299"/>
      <c r="AW14" s="299"/>
      <c r="AX14" s="299"/>
      <c r="AY14" s="299"/>
      <c r="AZ14" s="299"/>
      <c r="BA14" s="299"/>
      <c r="BB14" s="299"/>
      <c r="BC14" s="299"/>
      <c r="BD14" s="299"/>
      <c r="BE14" s="299"/>
      <c r="BF14" s="299"/>
    </row>
    <row r="15" s="237" customFormat="1" ht="19.5" customHeight="1">
      <c r="A15" s="952" t="s">
        <v>6</v>
      </c>
      <c r="B15" s="955" t="s">
        <v>7</v>
      </c>
      <c r="C15" s="955" t="s">
        <v>240</v>
      </c>
      <c r="D15" s="967" t="s">
        <v>573</v>
      </c>
      <c r="E15" s="967"/>
      <c r="F15" s="967"/>
      <c r="G15" s="967"/>
      <c r="H15" s="967"/>
      <c r="I15" s="967"/>
      <c r="J15" s="967"/>
      <c r="K15" s="967"/>
      <c r="L15" s="967"/>
      <c r="M15" s="967"/>
      <c r="N15" s="967"/>
      <c r="O15" s="967"/>
      <c r="P15" s="967"/>
      <c r="Q15" s="967"/>
      <c r="R15" s="967"/>
      <c r="S15" s="967"/>
      <c r="T15" s="967"/>
      <c r="U15" s="967"/>
      <c r="V15" s="967"/>
      <c r="W15" s="967"/>
      <c r="X15" s="967"/>
      <c r="Y15" s="967"/>
      <c r="Z15" s="967"/>
      <c r="AA15" s="967"/>
      <c r="AB15" s="967"/>
      <c r="AC15" s="967"/>
      <c r="AD15" s="967"/>
      <c r="AE15" s="967"/>
      <c r="AF15" s="967"/>
      <c r="AG15" s="967"/>
      <c r="AH15" s="967"/>
      <c r="AI15" s="967"/>
      <c r="AJ15" s="967"/>
      <c r="AK15" s="967"/>
      <c r="AL15" s="967"/>
    </row>
    <row r="16" s="237" customFormat="1" ht="43.5" customHeight="1">
      <c r="A16" s="953"/>
      <c r="B16" s="955"/>
      <c r="C16" s="955"/>
      <c r="D16" s="967" t="s">
        <v>530</v>
      </c>
      <c r="E16" s="967"/>
      <c r="F16" s="967"/>
      <c r="G16" s="967"/>
      <c r="H16" s="967"/>
      <c r="I16" s="967"/>
      <c r="J16" s="967"/>
      <c r="K16" s="967" t="s">
        <v>531</v>
      </c>
      <c r="L16" s="967"/>
      <c r="M16" s="967"/>
      <c r="N16" s="967"/>
      <c r="O16" s="967"/>
      <c r="P16" s="967"/>
      <c r="Q16" s="967"/>
      <c r="R16" s="967" t="s">
        <v>532</v>
      </c>
      <c r="S16" s="967"/>
      <c r="T16" s="967"/>
      <c r="U16" s="967"/>
      <c r="V16" s="967"/>
      <c r="W16" s="967"/>
      <c r="X16" s="967"/>
      <c r="Y16" s="967" t="s">
        <v>533</v>
      </c>
      <c r="Z16" s="967"/>
      <c r="AA16" s="967"/>
      <c r="AB16" s="967"/>
      <c r="AC16" s="967"/>
      <c r="AD16" s="967"/>
      <c r="AE16" s="967"/>
      <c r="AF16" s="955" t="s">
        <v>534</v>
      </c>
      <c r="AG16" s="955"/>
      <c r="AH16" s="955"/>
      <c r="AI16" s="955"/>
      <c r="AJ16" s="955"/>
      <c r="AK16" s="955"/>
      <c r="AL16" s="955"/>
    </row>
    <row r="17" s="237" customFormat="1" ht="43.5" customHeight="1">
      <c r="A17" s="953"/>
      <c r="B17" s="955"/>
      <c r="C17" s="955"/>
      <c r="D17" s="251" t="s">
        <v>430</v>
      </c>
      <c r="E17" s="967" t="s">
        <v>431</v>
      </c>
      <c r="F17" s="967"/>
      <c r="G17" s="967"/>
      <c r="H17" s="967"/>
      <c r="I17" s="967"/>
      <c r="J17" s="967"/>
      <c r="K17" s="251" t="s">
        <v>430</v>
      </c>
      <c r="L17" s="955" t="s">
        <v>431</v>
      </c>
      <c r="M17" s="955"/>
      <c r="N17" s="955"/>
      <c r="O17" s="955"/>
      <c r="P17" s="955"/>
      <c r="Q17" s="955"/>
      <c r="R17" s="251" t="s">
        <v>430</v>
      </c>
      <c r="S17" s="955" t="s">
        <v>431</v>
      </c>
      <c r="T17" s="955"/>
      <c r="U17" s="955"/>
      <c r="V17" s="955"/>
      <c r="W17" s="955"/>
      <c r="X17" s="955"/>
      <c r="Y17" s="251" t="s">
        <v>430</v>
      </c>
      <c r="Z17" s="955" t="s">
        <v>431</v>
      </c>
      <c r="AA17" s="955"/>
      <c r="AB17" s="955"/>
      <c r="AC17" s="955"/>
      <c r="AD17" s="955"/>
      <c r="AE17" s="955"/>
      <c r="AF17" s="251" t="s">
        <v>430</v>
      </c>
      <c r="AG17" s="955" t="s">
        <v>431</v>
      </c>
      <c r="AH17" s="955"/>
      <c r="AI17" s="955"/>
      <c r="AJ17" s="955"/>
      <c r="AK17" s="955"/>
      <c r="AL17" s="955"/>
    </row>
    <row r="18" s="237" customFormat="1" ht="87.75" customHeight="1">
      <c r="A18" s="954"/>
      <c r="B18" s="955"/>
      <c r="C18" s="955"/>
      <c r="D18" s="254" t="s">
        <v>432</v>
      </c>
      <c r="E18" s="254" t="s">
        <v>432</v>
      </c>
      <c r="F18" s="255" t="s">
        <v>433</v>
      </c>
      <c r="G18" s="255" t="s">
        <v>434</v>
      </c>
      <c r="H18" s="255" t="s">
        <v>435</v>
      </c>
      <c r="I18" s="255" t="s">
        <v>436</v>
      </c>
      <c r="J18" s="255" t="s">
        <v>437</v>
      </c>
      <c r="K18" s="254" t="s">
        <v>432</v>
      </c>
      <c r="L18" s="254" t="s">
        <v>432</v>
      </c>
      <c r="M18" s="255" t="s">
        <v>433</v>
      </c>
      <c r="N18" s="255" t="s">
        <v>434</v>
      </c>
      <c r="O18" s="255" t="s">
        <v>435</v>
      </c>
      <c r="P18" s="255" t="s">
        <v>436</v>
      </c>
      <c r="Q18" s="255" t="s">
        <v>437</v>
      </c>
      <c r="R18" s="254" t="s">
        <v>432</v>
      </c>
      <c r="S18" s="254" t="s">
        <v>432</v>
      </c>
      <c r="T18" s="255" t="s">
        <v>433</v>
      </c>
      <c r="U18" s="255" t="s">
        <v>434</v>
      </c>
      <c r="V18" s="255" t="s">
        <v>435</v>
      </c>
      <c r="W18" s="255" t="s">
        <v>436</v>
      </c>
      <c r="X18" s="255" t="s">
        <v>437</v>
      </c>
      <c r="Y18" s="254" t="s">
        <v>432</v>
      </c>
      <c r="Z18" s="254" t="s">
        <v>432</v>
      </c>
      <c r="AA18" s="255" t="s">
        <v>433</v>
      </c>
      <c r="AB18" s="255" t="s">
        <v>434</v>
      </c>
      <c r="AC18" s="255" t="s">
        <v>435</v>
      </c>
      <c r="AD18" s="255" t="s">
        <v>436</v>
      </c>
      <c r="AE18" s="255" t="s">
        <v>437</v>
      </c>
      <c r="AF18" s="254" t="s">
        <v>432</v>
      </c>
      <c r="AG18" s="254" t="s">
        <v>432</v>
      </c>
      <c r="AH18" s="255" t="s">
        <v>433</v>
      </c>
      <c r="AI18" s="255" t="s">
        <v>434</v>
      </c>
      <c r="AJ18" s="255" t="s">
        <v>435</v>
      </c>
      <c r="AK18" s="255" t="s">
        <v>436</v>
      </c>
      <c r="AL18" s="255" t="s">
        <v>437</v>
      </c>
    </row>
    <row r="19" s="237" customFormat="1">
      <c r="A19" s="253">
        <v>1</v>
      </c>
      <c r="B19" s="253">
        <v>2</v>
      </c>
      <c r="C19" s="253">
        <v>3</v>
      </c>
      <c r="D19" s="257" t="s">
        <v>535</v>
      </c>
      <c r="E19" s="257" t="s">
        <v>536</v>
      </c>
      <c r="F19" s="257" t="s">
        <v>537</v>
      </c>
      <c r="G19" s="257" t="s">
        <v>538</v>
      </c>
      <c r="H19" s="257" t="s">
        <v>539</v>
      </c>
      <c r="I19" s="257" t="s">
        <v>540</v>
      </c>
      <c r="J19" s="257" t="s">
        <v>541</v>
      </c>
      <c r="K19" s="257" t="s">
        <v>542</v>
      </c>
      <c r="L19" s="257" t="s">
        <v>543</v>
      </c>
      <c r="M19" s="257" t="s">
        <v>544</v>
      </c>
      <c r="N19" s="257" t="s">
        <v>545</v>
      </c>
      <c r="O19" s="257" t="s">
        <v>546</v>
      </c>
      <c r="P19" s="257" t="s">
        <v>547</v>
      </c>
      <c r="Q19" s="257" t="s">
        <v>548</v>
      </c>
      <c r="R19" s="257" t="s">
        <v>549</v>
      </c>
      <c r="S19" s="257" t="s">
        <v>550</v>
      </c>
      <c r="T19" s="257" t="s">
        <v>551</v>
      </c>
      <c r="U19" s="257" t="s">
        <v>552</v>
      </c>
      <c r="V19" s="257" t="s">
        <v>553</v>
      </c>
      <c r="W19" s="257" t="s">
        <v>554</v>
      </c>
      <c r="X19" s="257" t="s">
        <v>555</v>
      </c>
      <c r="Y19" s="257" t="s">
        <v>556</v>
      </c>
      <c r="Z19" s="257" t="s">
        <v>557</v>
      </c>
      <c r="AA19" s="257" t="s">
        <v>558</v>
      </c>
      <c r="AB19" s="257" t="s">
        <v>559</v>
      </c>
      <c r="AC19" s="257" t="s">
        <v>560</v>
      </c>
      <c r="AD19" s="257" t="s">
        <v>561</v>
      </c>
      <c r="AE19" s="257" t="s">
        <v>562</v>
      </c>
      <c r="AF19" s="257" t="s">
        <v>563</v>
      </c>
      <c r="AG19" s="257" t="s">
        <v>564</v>
      </c>
      <c r="AH19" s="257" t="s">
        <v>565</v>
      </c>
      <c r="AI19" s="257" t="s">
        <v>566</v>
      </c>
      <c r="AJ19" s="257" t="s">
        <v>522</v>
      </c>
      <c r="AK19" s="257" t="s">
        <v>567</v>
      </c>
      <c r="AL19" s="257" t="s">
        <v>568</v>
      </c>
    </row>
    <row r="20" s="243" customFormat="1" ht="31.5">
      <c r="A20" s="127" t="s">
        <v>106</v>
      </c>
      <c r="B20" s="128" t="s">
        <v>107</v>
      </c>
      <c r="C20" s="128" t="s">
        <v>108</v>
      </c>
      <c r="D20" s="300" t="s">
        <v>109</v>
      </c>
      <c r="E20" s="300" t="s">
        <v>109</v>
      </c>
      <c r="F20" s="300" t="s">
        <v>109</v>
      </c>
      <c r="G20" s="300" t="s">
        <v>109</v>
      </c>
      <c r="H20" s="300" t="s">
        <v>109</v>
      </c>
      <c r="I20" s="300" t="s">
        <v>109</v>
      </c>
      <c r="J20" s="300" t="s">
        <v>109</v>
      </c>
      <c r="K20" s="300" t="s">
        <v>109</v>
      </c>
      <c r="L20" s="300" t="s">
        <v>109</v>
      </c>
      <c r="M20" s="300" t="s">
        <v>109</v>
      </c>
      <c r="N20" s="300" t="s">
        <v>109</v>
      </c>
      <c r="O20" s="300" t="s">
        <v>109</v>
      </c>
      <c r="P20" s="300" t="s">
        <v>109</v>
      </c>
      <c r="Q20" s="300" t="s">
        <v>109</v>
      </c>
      <c r="R20" s="300" t="s">
        <v>109</v>
      </c>
      <c r="S20" s="300" t="s">
        <v>109</v>
      </c>
      <c r="T20" s="300" t="s">
        <v>109</v>
      </c>
      <c r="U20" s="300" t="s">
        <v>109</v>
      </c>
      <c r="V20" s="300" t="s">
        <v>109</v>
      </c>
      <c r="W20" s="300" t="s">
        <v>109</v>
      </c>
      <c r="X20" s="300" t="s">
        <v>109</v>
      </c>
      <c r="Y20" s="300" t="s">
        <v>109</v>
      </c>
      <c r="Z20" s="300">
        <f>Z22</f>
        <v>1.01</v>
      </c>
      <c r="AA20" s="300">
        <f>AA22</f>
        <v>0.40000000000000002</v>
      </c>
      <c r="AB20" s="300" t="s">
        <v>109</v>
      </c>
      <c r="AC20" s="300" t="s">
        <v>109</v>
      </c>
      <c r="AD20" s="300" t="s">
        <v>109</v>
      </c>
      <c r="AE20" s="300">
        <f>AE22</f>
        <v>1</v>
      </c>
      <c r="AF20" s="300" t="s">
        <v>109</v>
      </c>
      <c r="AG20" s="300">
        <f t="shared" ref="AG20:AL20" si="0">AG22</f>
        <v>1.01</v>
      </c>
      <c r="AH20" s="300">
        <f t="shared" si="0"/>
        <v>0.40000000000000002</v>
      </c>
      <c r="AI20" s="300" t="str">
        <f t="shared" si="0"/>
        <v>н/д</v>
      </c>
      <c r="AJ20" s="300" t="str">
        <f t="shared" si="0"/>
        <v>н/д</v>
      </c>
      <c r="AK20" s="300" t="str">
        <f t="shared" si="0"/>
        <v>н/д</v>
      </c>
      <c r="AL20" s="300">
        <f t="shared" si="0"/>
        <v>1</v>
      </c>
    </row>
    <row r="21" s="243" customFormat="1" ht="31.5" hidden="1">
      <c r="A21" s="151" t="s">
        <v>110</v>
      </c>
      <c r="B21" s="152" t="s">
        <v>111</v>
      </c>
      <c r="C21" s="152" t="s">
        <v>108</v>
      </c>
      <c r="D21" s="301" t="s">
        <v>109</v>
      </c>
      <c r="E21" s="301" t="s">
        <v>109</v>
      </c>
      <c r="F21" s="301" t="s">
        <v>109</v>
      </c>
      <c r="G21" s="301" t="s">
        <v>109</v>
      </c>
      <c r="H21" s="301" t="s">
        <v>109</v>
      </c>
      <c r="I21" s="301" t="s">
        <v>109</v>
      </c>
      <c r="J21" s="301" t="s">
        <v>109</v>
      </c>
      <c r="K21" s="301" t="s">
        <v>109</v>
      </c>
      <c r="L21" s="301" t="s">
        <v>109</v>
      </c>
      <c r="M21" s="301" t="s">
        <v>109</v>
      </c>
      <c r="N21" s="301" t="s">
        <v>109</v>
      </c>
      <c r="O21" s="301" t="s">
        <v>109</v>
      </c>
      <c r="P21" s="301" t="s">
        <v>109</v>
      </c>
      <c r="Q21" s="301" t="s">
        <v>109</v>
      </c>
      <c r="R21" s="301" t="s">
        <v>109</v>
      </c>
      <c r="S21" s="301" t="s">
        <v>109</v>
      </c>
      <c r="T21" s="301" t="s">
        <v>109</v>
      </c>
      <c r="U21" s="301" t="s">
        <v>109</v>
      </c>
      <c r="V21" s="301" t="s">
        <v>109</v>
      </c>
      <c r="W21" s="301" t="s">
        <v>109</v>
      </c>
      <c r="X21" s="301" t="s">
        <v>109</v>
      </c>
      <c r="Y21" s="301" t="s">
        <v>109</v>
      </c>
      <c r="Z21" s="301" t="s">
        <v>279</v>
      </c>
      <c r="AA21" s="301" t="s">
        <v>279</v>
      </c>
      <c r="AB21" s="301" t="s">
        <v>109</v>
      </c>
      <c r="AC21" s="301" t="s">
        <v>109</v>
      </c>
      <c r="AD21" s="301" t="s">
        <v>109</v>
      </c>
      <c r="AE21" s="301" t="s">
        <v>279</v>
      </c>
      <c r="AF21" s="301" t="s">
        <v>279</v>
      </c>
      <c r="AG21" s="301" t="s">
        <v>279</v>
      </c>
      <c r="AH21" s="301" t="s">
        <v>279</v>
      </c>
      <c r="AI21" s="301" t="s">
        <v>279</v>
      </c>
      <c r="AJ21" s="301" t="s">
        <v>279</v>
      </c>
      <c r="AK21" s="301" t="s">
        <v>279</v>
      </c>
      <c r="AL21" s="301" t="s">
        <v>279</v>
      </c>
    </row>
    <row r="22" s="243" customFormat="1" ht="31.5">
      <c r="A22" s="138" t="s">
        <v>112</v>
      </c>
      <c r="B22" s="302" t="s">
        <v>113</v>
      </c>
      <c r="C22" s="302" t="s">
        <v>108</v>
      </c>
      <c r="D22" s="303" t="s">
        <v>109</v>
      </c>
      <c r="E22" s="303" t="s">
        <v>109</v>
      </c>
      <c r="F22" s="303" t="s">
        <v>109</v>
      </c>
      <c r="G22" s="303" t="s">
        <v>109</v>
      </c>
      <c r="H22" s="303" t="s">
        <v>109</v>
      </c>
      <c r="I22" s="303" t="s">
        <v>109</v>
      </c>
      <c r="J22" s="303" t="s">
        <v>109</v>
      </c>
      <c r="K22" s="303" t="s">
        <v>109</v>
      </c>
      <c r="L22" s="303" t="s">
        <v>109</v>
      </c>
      <c r="M22" s="303" t="s">
        <v>109</v>
      </c>
      <c r="N22" s="303" t="s">
        <v>109</v>
      </c>
      <c r="O22" s="303" t="s">
        <v>109</v>
      </c>
      <c r="P22" s="303" t="s">
        <v>109</v>
      </c>
      <c r="Q22" s="303" t="s">
        <v>109</v>
      </c>
      <c r="R22" s="303" t="s">
        <v>109</v>
      </c>
      <c r="S22" s="303" t="s">
        <v>109</v>
      </c>
      <c r="T22" s="303" t="s">
        <v>109</v>
      </c>
      <c r="U22" s="303" t="s">
        <v>109</v>
      </c>
      <c r="V22" s="303" t="s">
        <v>109</v>
      </c>
      <c r="W22" s="303" t="s">
        <v>109</v>
      </c>
      <c r="X22" s="303" t="s">
        <v>109</v>
      </c>
      <c r="Y22" s="303" t="s">
        <v>109</v>
      </c>
      <c r="Z22" s="303">
        <f>Z27</f>
        <v>1.01</v>
      </c>
      <c r="AA22" s="303">
        <f>AA27</f>
        <v>0.40000000000000002</v>
      </c>
      <c r="AB22" s="303" t="s">
        <v>109</v>
      </c>
      <c r="AC22" s="303" t="s">
        <v>109</v>
      </c>
      <c r="AD22" s="303" t="s">
        <v>109</v>
      </c>
      <c r="AE22" s="303">
        <f>AE27</f>
        <v>1</v>
      </c>
      <c r="AF22" s="303" t="s">
        <v>109</v>
      </c>
      <c r="AG22" s="303">
        <f t="shared" ref="AG22:AL22" si="1">AG27</f>
        <v>1.01</v>
      </c>
      <c r="AH22" s="303">
        <f t="shared" si="1"/>
        <v>0.40000000000000002</v>
      </c>
      <c r="AI22" s="303" t="str">
        <f t="shared" si="1"/>
        <v>н/д</v>
      </c>
      <c r="AJ22" s="303" t="str">
        <f t="shared" si="1"/>
        <v>н/д</v>
      </c>
      <c r="AK22" s="303" t="str">
        <f t="shared" si="1"/>
        <v>н/д</v>
      </c>
      <c r="AL22" s="303">
        <f t="shared" si="1"/>
        <v>1</v>
      </c>
    </row>
    <row r="23" s="243" customFormat="1" ht="78.75" hidden="1">
      <c r="A23" s="151" t="s">
        <v>114</v>
      </c>
      <c r="B23" s="282" t="s">
        <v>115</v>
      </c>
      <c r="C23" s="152" t="s">
        <v>108</v>
      </c>
      <c r="D23" s="301" t="s">
        <v>109</v>
      </c>
      <c r="E23" s="301" t="s">
        <v>109</v>
      </c>
      <c r="F23" s="301" t="s">
        <v>109</v>
      </c>
      <c r="G23" s="301" t="s">
        <v>109</v>
      </c>
      <c r="H23" s="301" t="s">
        <v>109</v>
      </c>
      <c r="I23" s="301" t="s">
        <v>109</v>
      </c>
      <c r="J23" s="301" t="s">
        <v>109</v>
      </c>
      <c r="K23" s="301" t="s">
        <v>109</v>
      </c>
      <c r="L23" s="301" t="s">
        <v>109</v>
      </c>
      <c r="M23" s="301" t="s">
        <v>109</v>
      </c>
      <c r="N23" s="301" t="s">
        <v>109</v>
      </c>
      <c r="O23" s="301" t="s">
        <v>109</v>
      </c>
      <c r="P23" s="301" t="s">
        <v>109</v>
      </c>
      <c r="Q23" s="301" t="s">
        <v>109</v>
      </c>
      <c r="R23" s="301" t="s">
        <v>109</v>
      </c>
      <c r="S23" s="301" t="s">
        <v>109</v>
      </c>
      <c r="T23" s="301" t="s">
        <v>109</v>
      </c>
      <c r="U23" s="301" t="s">
        <v>109</v>
      </c>
      <c r="V23" s="301" t="s">
        <v>109</v>
      </c>
      <c r="W23" s="301" t="s">
        <v>109</v>
      </c>
      <c r="X23" s="301" t="s">
        <v>109</v>
      </c>
      <c r="Y23" s="301" t="s">
        <v>109</v>
      </c>
      <c r="Z23" s="301" t="s">
        <v>279</v>
      </c>
      <c r="AA23" s="301" t="s">
        <v>279</v>
      </c>
      <c r="AB23" s="301" t="s">
        <v>109</v>
      </c>
      <c r="AC23" s="301" t="s">
        <v>109</v>
      </c>
      <c r="AD23" s="301" t="s">
        <v>109</v>
      </c>
      <c r="AE23" s="301" t="s">
        <v>279</v>
      </c>
      <c r="AF23" s="301" t="s">
        <v>279</v>
      </c>
      <c r="AG23" s="301" t="s">
        <v>279</v>
      </c>
      <c r="AH23" s="301" t="s">
        <v>279</v>
      </c>
      <c r="AI23" s="301" t="s">
        <v>279</v>
      </c>
      <c r="AJ23" s="301" t="s">
        <v>279</v>
      </c>
      <c r="AK23" s="301" t="s">
        <v>279</v>
      </c>
      <c r="AL23" s="301" t="s">
        <v>279</v>
      </c>
    </row>
    <row r="24" s="243" customFormat="1" ht="47.25" hidden="1">
      <c r="A24" s="151" t="s">
        <v>116</v>
      </c>
      <c r="B24" s="152" t="s">
        <v>117</v>
      </c>
      <c r="C24" s="152" t="s">
        <v>108</v>
      </c>
      <c r="D24" s="301" t="s">
        <v>109</v>
      </c>
      <c r="E24" s="301" t="s">
        <v>109</v>
      </c>
      <c r="F24" s="301" t="s">
        <v>109</v>
      </c>
      <c r="G24" s="301" t="s">
        <v>109</v>
      </c>
      <c r="H24" s="301" t="s">
        <v>109</v>
      </c>
      <c r="I24" s="301" t="s">
        <v>109</v>
      </c>
      <c r="J24" s="301" t="s">
        <v>109</v>
      </c>
      <c r="K24" s="301" t="s">
        <v>109</v>
      </c>
      <c r="L24" s="301" t="s">
        <v>109</v>
      </c>
      <c r="M24" s="301" t="s">
        <v>109</v>
      </c>
      <c r="N24" s="301" t="s">
        <v>109</v>
      </c>
      <c r="O24" s="301" t="s">
        <v>109</v>
      </c>
      <c r="P24" s="301" t="s">
        <v>109</v>
      </c>
      <c r="Q24" s="301" t="s">
        <v>109</v>
      </c>
      <c r="R24" s="301" t="s">
        <v>109</v>
      </c>
      <c r="S24" s="301" t="s">
        <v>109</v>
      </c>
      <c r="T24" s="301" t="s">
        <v>109</v>
      </c>
      <c r="U24" s="301" t="s">
        <v>109</v>
      </c>
      <c r="V24" s="301" t="s">
        <v>109</v>
      </c>
      <c r="W24" s="301" t="s">
        <v>109</v>
      </c>
      <c r="X24" s="301" t="s">
        <v>109</v>
      </c>
      <c r="Y24" s="301" t="s">
        <v>109</v>
      </c>
      <c r="Z24" s="301" t="s">
        <v>279</v>
      </c>
      <c r="AA24" s="301" t="s">
        <v>279</v>
      </c>
      <c r="AB24" s="301" t="s">
        <v>109</v>
      </c>
      <c r="AC24" s="301" t="s">
        <v>109</v>
      </c>
      <c r="AD24" s="301" t="s">
        <v>109</v>
      </c>
      <c r="AE24" s="301" t="s">
        <v>279</v>
      </c>
      <c r="AF24" s="301" t="s">
        <v>279</v>
      </c>
      <c r="AG24" s="301" t="s">
        <v>279</v>
      </c>
      <c r="AH24" s="301" t="s">
        <v>279</v>
      </c>
      <c r="AI24" s="301" t="s">
        <v>279</v>
      </c>
      <c r="AJ24" s="301" t="s">
        <v>279</v>
      </c>
      <c r="AK24" s="301" t="s">
        <v>279</v>
      </c>
      <c r="AL24" s="301" t="s">
        <v>279</v>
      </c>
    </row>
    <row r="25" s="243" customFormat="1" ht="47.25" hidden="1">
      <c r="A25" s="151" t="s">
        <v>118</v>
      </c>
      <c r="B25" s="152" t="s">
        <v>119</v>
      </c>
      <c r="C25" s="152" t="s">
        <v>108</v>
      </c>
      <c r="D25" s="301" t="s">
        <v>109</v>
      </c>
      <c r="E25" s="301" t="s">
        <v>109</v>
      </c>
      <c r="F25" s="301" t="s">
        <v>109</v>
      </c>
      <c r="G25" s="301" t="s">
        <v>109</v>
      </c>
      <c r="H25" s="301" t="s">
        <v>109</v>
      </c>
      <c r="I25" s="301" t="s">
        <v>109</v>
      </c>
      <c r="J25" s="301" t="s">
        <v>109</v>
      </c>
      <c r="K25" s="301" t="s">
        <v>109</v>
      </c>
      <c r="L25" s="301" t="s">
        <v>109</v>
      </c>
      <c r="M25" s="301" t="s">
        <v>109</v>
      </c>
      <c r="N25" s="301" t="s">
        <v>109</v>
      </c>
      <c r="O25" s="301" t="s">
        <v>109</v>
      </c>
      <c r="P25" s="301" t="s">
        <v>109</v>
      </c>
      <c r="Q25" s="301" t="s">
        <v>109</v>
      </c>
      <c r="R25" s="301" t="s">
        <v>109</v>
      </c>
      <c r="S25" s="301" t="s">
        <v>109</v>
      </c>
      <c r="T25" s="301" t="s">
        <v>109</v>
      </c>
      <c r="U25" s="301" t="s">
        <v>109</v>
      </c>
      <c r="V25" s="301" t="s">
        <v>109</v>
      </c>
      <c r="W25" s="301" t="s">
        <v>109</v>
      </c>
      <c r="X25" s="301" t="s">
        <v>109</v>
      </c>
      <c r="Y25" s="301" t="s">
        <v>109</v>
      </c>
      <c r="Z25" s="301" t="s">
        <v>279</v>
      </c>
      <c r="AA25" s="301" t="s">
        <v>279</v>
      </c>
      <c r="AB25" s="301" t="s">
        <v>109</v>
      </c>
      <c r="AC25" s="301" t="s">
        <v>109</v>
      </c>
      <c r="AD25" s="301" t="s">
        <v>109</v>
      </c>
      <c r="AE25" s="301" t="s">
        <v>279</v>
      </c>
      <c r="AF25" s="301" t="s">
        <v>279</v>
      </c>
      <c r="AG25" s="301" t="s">
        <v>279</v>
      </c>
      <c r="AH25" s="301" t="s">
        <v>279</v>
      </c>
      <c r="AI25" s="301" t="s">
        <v>279</v>
      </c>
      <c r="AJ25" s="301" t="s">
        <v>279</v>
      </c>
      <c r="AK25" s="301" t="s">
        <v>279</v>
      </c>
      <c r="AL25" s="301" t="s">
        <v>279</v>
      </c>
    </row>
    <row r="26" s="243" customFormat="1" ht="31.5" hidden="1">
      <c r="A26" s="151" t="s">
        <v>120</v>
      </c>
      <c r="B26" s="282" t="s">
        <v>121</v>
      </c>
      <c r="C26" s="152" t="s">
        <v>108</v>
      </c>
      <c r="D26" s="301" t="s">
        <v>109</v>
      </c>
      <c r="E26" s="301" t="s">
        <v>109</v>
      </c>
      <c r="F26" s="301" t="s">
        <v>109</v>
      </c>
      <c r="G26" s="301" t="s">
        <v>109</v>
      </c>
      <c r="H26" s="301" t="s">
        <v>109</v>
      </c>
      <c r="I26" s="301" t="s">
        <v>109</v>
      </c>
      <c r="J26" s="301" t="s">
        <v>109</v>
      </c>
      <c r="K26" s="301" t="s">
        <v>109</v>
      </c>
      <c r="L26" s="301" t="s">
        <v>109</v>
      </c>
      <c r="M26" s="301" t="s">
        <v>109</v>
      </c>
      <c r="N26" s="301" t="s">
        <v>109</v>
      </c>
      <c r="O26" s="301" t="s">
        <v>109</v>
      </c>
      <c r="P26" s="301" t="s">
        <v>109</v>
      </c>
      <c r="Q26" s="301" t="s">
        <v>109</v>
      </c>
      <c r="R26" s="301" t="s">
        <v>109</v>
      </c>
      <c r="S26" s="301" t="s">
        <v>109</v>
      </c>
      <c r="T26" s="301" t="s">
        <v>109</v>
      </c>
      <c r="U26" s="301" t="s">
        <v>109</v>
      </c>
      <c r="V26" s="301" t="s">
        <v>109</v>
      </c>
      <c r="W26" s="301" t="s">
        <v>109</v>
      </c>
      <c r="X26" s="301" t="s">
        <v>109</v>
      </c>
      <c r="Y26" s="301" t="s">
        <v>109</v>
      </c>
      <c r="Z26" s="301" t="s">
        <v>279</v>
      </c>
      <c r="AA26" s="301" t="s">
        <v>279</v>
      </c>
      <c r="AB26" s="301" t="s">
        <v>109</v>
      </c>
      <c r="AC26" s="301" t="s">
        <v>109</v>
      </c>
      <c r="AD26" s="301" t="s">
        <v>109</v>
      </c>
      <c r="AE26" s="301" t="s">
        <v>279</v>
      </c>
      <c r="AF26" s="301" t="s">
        <v>279</v>
      </c>
      <c r="AG26" s="301" t="s">
        <v>279</v>
      </c>
      <c r="AH26" s="301" t="s">
        <v>279</v>
      </c>
      <c r="AI26" s="301" t="s">
        <v>279</v>
      </c>
      <c r="AJ26" s="301" t="s">
        <v>279</v>
      </c>
      <c r="AK26" s="301" t="s">
        <v>279</v>
      </c>
      <c r="AL26" s="301" t="s">
        <v>279</v>
      </c>
    </row>
    <row r="27" s="243" customFormat="1" ht="30.75" customHeight="1">
      <c r="A27" s="142" t="s">
        <v>122</v>
      </c>
      <c r="B27" s="143" t="s">
        <v>123</v>
      </c>
      <c r="C27" s="143" t="s">
        <v>108</v>
      </c>
      <c r="D27" s="304" t="s">
        <v>109</v>
      </c>
      <c r="E27" s="304" t="s">
        <v>109</v>
      </c>
      <c r="F27" s="304" t="s">
        <v>109</v>
      </c>
      <c r="G27" s="304" t="s">
        <v>109</v>
      </c>
      <c r="H27" s="304" t="s">
        <v>109</v>
      </c>
      <c r="I27" s="304" t="s">
        <v>109</v>
      </c>
      <c r="J27" s="304" t="s">
        <v>109</v>
      </c>
      <c r="K27" s="304" t="s">
        <v>109</v>
      </c>
      <c r="L27" s="304" t="s">
        <v>109</v>
      </c>
      <c r="M27" s="304" t="s">
        <v>109</v>
      </c>
      <c r="N27" s="304" t="s">
        <v>109</v>
      </c>
      <c r="O27" s="304" t="s">
        <v>109</v>
      </c>
      <c r="P27" s="304" t="s">
        <v>109</v>
      </c>
      <c r="Q27" s="304" t="s">
        <v>109</v>
      </c>
      <c r="R27" s="304" t="s">
        <v>109</v>
      </c>
      <c r="S27" s="304" t="s">
        <v>109</v>
      </c>
      <c r="T27" s="304" t="s">
        <v>109</v>
      </c>
      <c r="U27" s="304" t="s">
        <v>109</v>
      </c>
      <c r="V27" s="304" t="s">
        <v>109</v>
      </c>
      <c r="W27" s="304" t="s">
        <v>109</v>
      </c>
      <c r="X27" s="304" t="s">
        <v>109</v>
      </c>
      <c r="Y27" s="304" t="s">
        <v>109</v>
      </c>
      <c r="Z27" s="304">
        <f>Z48</f>
        <v>1.01</v>
      </c>
      <c r="AA27" s="304">
        <f>AA48</f>
        <v>0.40000000000000002</v>
      </c>
      <c r="AB27" s="304" t="s">
        <v>109</v>
      </c>
      <c r="AC27" s="304" t="s">
        <v>109</v>
      </c>
      <c r="AD27" s="304" t="s">
        <v>109</v>
      </c>
      <c r="AE27" s="304">
        <f>AE48</f>
        <v>1</v>
      </c>
      <c r="AF27" s="304" t="s">
        <v>109</v>
      </c>
      <c r="AG27" s="304">
        <f t="shared" ref="AG27:AL27" si="2">AG48</f>
        <v>1.01</v>
      </c>
      <c r="AH27" s="304">
        <f t="shared" si="2"/>
        <v>0.40000000000000002</v>
      </c>
      <c r="AI27" s="304" t="str">
        <f t="shared" si="2"/>
        <v>н/д</v>
      </c>
      <c r="AJ27" s="304" t="str">
        <f t="shared" si="2"/>
        <v>н/д</v>
      </c>
      <c r="AK27" s="304" t="str">
        <f t="shared" si="2"/>
        <v>н/д</v>
      </c>
      <c r="AL27" s="304">
        <f t="shared" si="2"/>
        <v>1</v>
      </c>
    </row>
    <row r="28" s="243" customFormat="1" ht="31.5" hidden="1">
      <c r="A28" s="151" t="s">
        <v>124</v>
      </c>
      <c r="B28" s="152" t="s">
        <v>125</v>
      </c>
      <c r="C28" s="152" t="s">
        <v>108</v>
      </c>
      <c r="D28" s="301" t="s">
        <v>109</v>
      </c>
      <c r="E28" s="301" t="s">
        <v>109</v>
      </c>
      <c r="F28" s="301" t="s">
        <v>109</v>
      </c>
      <c r="G28" s="301" t="s">
        <v>109</v>
      </c>
      <c r="H28" s="301" t="s">
        <v>109</v>
      </c>
      <c r="I28" s="301" t="s">
        <v>109</v>
      </c>
      <c r="J28" s="301" t="s">
        <v>109</v>
      </c>
      <c r="K28" s="301" t="s">
        <v>109</v>
      </c>
      <c r="L28" s="301" t="s">
        <v>109</v>
      </c>
      <c r="M28" s="301" t="s">
        <v>109</v>
      </c>
      <c r="N28" s="301" t="s">
        <v>109</v>
      </c>
      <c r="O28" s="301" t="s">
        <v>109</v>
      </c>
      <c r="P28" s="301" t="s">
        <v>109</v>
      </c>
      <c r="Q28" s="301" t="s">
        <v>109</v>
      </c>
      <c r="R28" s="301" t="s">
        <v>109</v>
      </c>
      <c r="S28" s="301" t="s">
        <v>109</v>
      </c>
      <c r="T28" s="301" t="s">
        <v>109</v>
      </c>
      <c r="U28" s="301" t="s">
        <v>109</v>
      </c>
      <c r="V28" s="301" t="s">
        <v>109</v>
      </c>
      <c r="W28" s="301" t="s">
        <v>109</v>
      </c>
      <c r="X28" s="301" t="s">
        <v>109</v>
      </c>
      <c r="Y28" s="301" t="s">
        <v>109</v>
      </c>
      <c r="Z28" s="301" t="s">
        <v>279</v>
      </c>
      <c r="AA28" s="301" t="s">
        <v>279</v>
      </c>
      <c r="AB28" s="301" t="s">
        <v>109</v>
      </c>
      <c r="AC28" s="301" t="s">
        <v>109</v>
      </c>
      <c r="AD28" s="301" t="s">
        <v>109</v>
      </c>
      <c r="AE28" s="301" t="s">
        <v>279</v>
      </c>
      <c r="AF28" s="301" t="s">
        <v>279</v>
      </c>
      <c r="AG28" s="301" t="s">
        <v>279</v>
      </c>
      <c r="AH28" s="301" t="s">
        <v>279</v>
      </c>
      <c r="AI28" s="301" t="s">
        <v>279</v>
      </c>
      <c r="AJ28" s="301" t="s">
        <v>279</v>
      </c>
      <c r="AK28" s="301" t="s">
        <v>279</v>
      </c>
      <c r="AL28" s="301" t="s">
        <v>279</v>
      </c>
    </row>
    <row r="29" s="243" customFormat="1" ht="47.25" hidden="1">
      <c r="A29" s="151" t="s">
        <v>126</v>
      </c>
      <c r="B29" s="152" t="s">
        <v>127</v>
      </c>
      <c r="C29" s="152" t="s">
        <v>108</v>
      </c>
      <c r="D29" s="301" t="s">
        <v>109</v>
      </c>
      <c r="E29" s="301" t="s">
        <v>109</v>
      </c>
      <c r="F29" s="301" t="s">
        <v>109</v>
      </c>
      <c r="G29" s="301" t="s">
        <v>109</v>
      </c>
      <c r="H29" s="301" t="s">
        <v>109</v>
      </c>
      <c r="I29" s="301" t="s">
        <v>109</v>
      </c>
      <c r="J29" s="301" t="s">
        <v>109</v>
      </c>
      <c r="K29" s="301" t="s">
        <v>109</v>
      </c>
      <c r="L29" s="301" t="s">
        <v>109</v>
      </c>
      <c r="M29" s="301" t="s">
        <v>109</v>
      </c>
      <c r="N29" s="301" t="s">
        <v>109</v>
      </c>
      <c r="O29" s="301" t="s">
        <v>109</v>
      </c>
      <c r="P29" s="301" t="s">
        <v>109</v>
      </c>
      <c r="Q29" s="301" t="s">
        <v>109</v>
      </c>
      <c r="R29" s="301" t="s">
        <v>109</v>
      </c>
      <c r="S29" s="301" t="s">
        <v>109</v>
      </c>
      <c r="T29" s="301" t="s">
        <v>109</v>
      </c>
      <c r="U29" s="301" t="s">
        <v>109</v>
      </c>
      <c r="V29" s="301" t="s">
        <v>109</v>
      </c>
      <c r="W29" s="301" t="s">
        <v>109</v>
      </c>
      <c r="X29" s="301" t="s">
        <v>109</v>
      </c>
      <c r="Y29" s="301" t="s">
        <v>109</v>
      </c>
      <c r="Z29" s="301" t="s">
        <v>279</v>
      </c>
      <c r="AA29" s="301" t="s">
        <v>279</v>
      </c>
      <c r="AB29" s="301" t="s">
        <v>109</v>
      </c>
      <c r="AC29" s="301" t="s">
        <v>109</v>
      </c>
      <c r="AD29" s="301" t="s">
        <v>109</v>
      </c>
      <c r="AE29" s="301" t="s">
        <v>279</v>
      </c>
      <c r="AF29" s="301" t="s">
        <v>279</v>
      </c>
      <c r="AG29" s="301" t="s">
        <v>279</v>
      </c>
      <c r="AH29" s="301" t="s">
        <v>279</v>
      </c>
      <c r="AI29" s="301" t="s">
        <v>279</v>
      </c>
      <c r="AJ29" s="301" t="s">
        <v>279</v>
      </c>
      <c r="AK29" s="301" t="s">
        <v>279</v>
      </c>
      <c r="AL29" s="301" t="s">
        <v>279</v>
      </c>
      <c r="AM29" s="289"/>
    </row>
    <row r="30" s="243" customFormat="1" ht="78.75" hidden="1">
      <c r="A30" s="151" t="s">
        <v>128</v>
      </c>
      <c r="B30" s="152" t="s">
        <v>129</v>
      </c>
      <c r="C30" s="152" t="s">
        <v>108</v>
      </c>
      <c r="D30" s="301" t="s">
        <v>109</v>
      </c>
      <c r="E30" s="301" t="s">
        <v>109</v>
      </c>
      <c r="F30" s="301" t="s">
        <v>109</v>
      </c>
      <c r="G30" s="301" t="s">
        <v>109</v>
      </c>
      <c r="H30" s="301" t="s">
        <v>109</v>
      </c>
      <c r="I30" s="301" t="s">
        <v>109</v>
      </c>
      <c r="J30" s="301" t="s">
        <v>109</v>
      </c>
      <c r="K30" s="301" t="s">
        <v>109</v>
      </c>
      <c r="L30" s="301" t="s">
        <v>109</v>
      </c>
      <c r="M30" s="301" t="s">
        <v>109</v>
      </c>
      <c r="N30" s="301" t="s">
        <v>109</v>
      </c>
      <c r="O30" s="301" t="s">
        <v>109</v>
      </c>
      <c r="P30" s="301" t="s">
        <v>109</v>
      </c>
      <c r="Q30" s="301" t="s">
        <v>109</v>
      </c>
      <c r="R30" s="301" t="s">
        <v>109</v>
      </c>
      <c r="S30" s="301" t="s">
        <v>109</v>
      </c>
      <c r="T30" s="301" t="s">
        <v>109</v>
      </c>
      <c r="U30" s="301" t="s">
        <v>109</v>
      </c>
      <c r="V30" s="301" t="s">
        <v>109</v>
      </c>
      <c r="W30" s="301" t="s">
        <v>109</v>
      </c>
      <c r="X30" s="301" t="s">
        <v>109</v>
      </c>
      <c r="Y30" s="301" t="s">
        <v>109</v>
      </c>
      <c r="Z30" s="301" t="s">
        <v>279</v>
      </c>
      <c r="AA30" s="301" t="s">
        <v>279</v>
      </c>
      <c r="AB30" s="301" t="s">
        <v>109</v>
      </c>
      <c r="AC30" s="301" t="s">
        <v>109</v>
      </c>
      <c r="AD30" s="301" t="s">
        <v>109</v>
      </c>
      <c r="AE30" s="301" t="s">
        <v>279</v>
      </c>
      <c r="AF30" s="301" t="s">
        <v>279</v>
      </c>
      <c r="AG30" s="301" t="s">
        <v>279</v>
      </c>
      <c r="AH30" s="301" t="s">
        <v>279</v>
      </c>
      <c r="AI30" s="301" t="s">
        <v>279</v>
      </c>
      <c r="AJ30" s="301" t="s">
        <v>279</v>
      </c>
      <c r="AK30" s="301" t="s">
        <v>279</v>
      </c>
      <c r="AL30" s="301" t="s">
        <v>279</v>
      </c>
    </row>
    <row r="31" s="243" customFormat="1" ht="78.75" hidden="1">
      <c r="A31" s="151" t="s">
        <v>130</v>
      </c>
      <c r="B31" s="152" t="s">
        <v>131</v>
      </c>
      <c r="C31" s="152" t="s">
        <v>108</v>
      </c>
      <c r="D31" s="301" t="s">
        <v>109</v>
      </c>
      <c r="E31" s="301" t="s">
        <v>109</v>
      </c>
      <c r="F31" s="301" t="s">
        <v>109</v>
      </c>
      <c r="G31" s="301" t="s">
        <v>109</v>
      </c>
      <c r="H31" s="301" t="s">
        <v>109</v>
      </c>
      <c r="I31" s="301" t="s">
        <v>109</v>
      </c>
      <c r="J31" s="301" t="s">
        <v>109</v>
      </c>
      <c r="K31" s="301" t="s">
        <v>109</v>
      </c>
      <c r="L31" s="301" t="s">
        <v>109</v>
      </c>
      <c r="M31" s="301" t="s">
        <v>109</v>
      </c>
      <c r="N31" s="301" t="s">
        <v>109</v>
      </c>
      <c r="O31" s="301" t="s">
        <v>109</v>
      </c>
      <c r="P31" s="301" t="s">
        <v>109</v>
      </c>
      <c r="Q31" s="301" t="s">
        <v>109</v>
      </c>
      <c r="R31" s="301" t="s">
        <v>109</v>
      </c>
      <c r="S31" s="301" t="s">
        <v>109</v>
      </c>
      <c r="T31" s="301" t="s">
        <v>109</v>
      </c>
      <c r="U31" s="301" t="s">
        <v>109</v>
      </c>
      <c r="V31" s="301" t="s">
        <v>109</v>
      </c>
      <c r="W31" s="301" t="s">
        <v>109</v>
      </c>
      <c r="X31" s="301" t="s">
        <v>109</v>
      </c>
      <c r="Y31" s="301" t="s">
        <v>109</v>
      </c>
      <c r="Z31" s="301" t="s">
        <v>279</v>
      </c>
      <c r="AA31" s="301" t="s">
        <v>279</v>
      </c>
      <c r="AB31" s="301" t="s">
        <v>109</v>
      </c>
      <c r="AC31" s="301" t="s">
        <v>109</v>
      </c>
      <c r="AD31" s="301" t="s">
        <v>109</v>
      </c>
      <c r="AE31" s="301" t="s">
        <v>279</v>
      </c>
      <c r="AF31" s="301" t="s">
        <v>279</v>
      </c>
      <c r="AG31" s="301" t="s">
        <v>279</v>
      </c>
      <c r="AH31" s="301" t="s">
        <v>279</v>
      </c>
      <c r="AI31" s="301" t="s">
        <v>279</v>
      </c>
      <c r="AJ31" s="301" t="s">
        <v>279</v>
      </c>
      <c r="AK31" s="301" t="s">
        <v>279</v>
      </c>
      <c r="AL31" s="301" t="s">
        <v>279</v>
      </c>
    </row>
    <row r="32" s="243" customFormat="1" ht="63" hidden="1">
      <c r="A32" s="151" t="s">
        <v>132</v>
      </c>
      <c r="B32" s="152" t="s">
        <v>133</v>
      </c>
      <c r="C32" s="152" t="s">
        <v>108</v>
      </c>
      <c r="D32" s="301" t="s">
        <v>109</v>
      </c>
      <c r="E32" s="301" t="s">
        <v>109</v>
      </c>
      <c r="F32" s="301" t="s">
        <v>109</v>
      </c>
      <c r="G32" s="301" t="s">
        <v>109</v>
      </c>
      <c r="H32" s="301" t="s">
        <v>109</v>
      </c>
      <c r="I32" s="301" t="s">
        <v>109</v>
      </c>
      <c r="J32" s="301" t="s">
        <v>109</v>
      </c>
      <c r="K32" s="301" t="s">
        <v>109</v>
      </c>
      <c r="L32" s="301" t="s">
        <v>109</v>
      </c>
      <c r="M32" s="301" t="s">
        <v>109</v>
      </c>
      <c r="N32" s="301" t="s">
        <v>109</v>
      </c>
      <c r="O32" s="301" t="s">
        <v>109</v>
      </c>
      <c r="P32" s="301" t="s">
        <v>109</v>
      </c>
      <c r="Q32" s="301" t="s">
        <v>109</v>
      </c>
      <c r="R32" s="301" t="s">
        <v>109</v>
      </c>
      <c r="S32" s="301" t="s">
        <v>109</v>
      </c>
      <c r="T32" s="301" t="s">
        <v>109</v>
      </c>
      <c r="U32" s="301" t="s">
        <v>109</v>
      </c>
      <c r="V32" s="301" t="s">
        <v>109</v>
      </c>
      <c r="W32" s="301" t="s">
        <v>109</v>
      </c>
      <c r="X32" s="301" t="s">
        <v>109</v>
      </c>
      <c r="Y32" s="301" t="s">
        <v>109</v>
      </c>
      <c r="Z32" s="301" t="s">
        <v>279</v>
      </c>
      <c r="AA32" s="301" t="s">
        <v>279</v>
      </c>
      <c r="AB32" s="301" t="s">
        <v>109</v>
      </c>
      <c r="AC32" s="301" t="s">
        <v>109</v>
      </c>
      <c r="AD32" s="301" t="s">
        <v>109</v>
      </c>
      <c r="AE32" s="301" t="s">
        <v>279</v>
      </c>
      <c r="AF32" s="301" t="s">
        <v>279</v>
      </c>
      <c r="AG32" s="301" t="s">
        <v>279</v>
      </c>
      <c r="AH32" s="301" t="s">
        <v>279</v>
      </c>
      <c r="AI32" s="301" t="s">
        <v>279</v>
      </c>
      <c r="AJ32" s="301" t="s">
        <v>279</v>
      </c>
      <c r="AK32" s="301" t="s">
        <v>279</v>
      </c>
      <c r="AL32" s="301" t="s">
        <v>279</v>
      </c>
    </row>
    <row r="33" s="243" customFormat="1" ht="47.25" hidden="1">
      <c r="A33" s="151" t="s">
        <v>134</v>
      </c>
      <c r="B33" s="152" t="s">
        <v>135</v>
      </c>
      <c r="C33" s="152" t="s">
        <v>108</v>
      </c>
      <c r="D33" s="301" t="s">
        <v>109</v>
      </c>
      <c r="E33" s="301" t="s">
        <v>109</v>
      </c>
      <c r="F33" s="301" t="s">
        <v>109</v>
      </c>
      <c r="G33" s="301" t="s">
        <v>109</v>
      </c>
      <c r="H33" s="301" t="s">
        <v>109</v>
      </c>
      <c r="I33" s="301" t="s">
        <v>109</v>
      </c>
      <c r="J33" s="301" t="s">
        <v>109</v>
      </c>
      <c r="K33" s="301" t="s">
        <v>109</v>
      </c>
      <c r="L33" s="301" t="s">
        <v>109</v>
      </c>
      <c r="M33" s="301" t="s">
        <v>109</v>
      </c>
      <c r="N33" s="301" t="s">
        <v>109</v>
      </c>
      <c r="O33" s="301" t="s">
        <v>109</v>
      </c>
      <c r="P33" s="301" t="s">
        <v>109</v>
      </c>
      <c r="Q33" s="301" t="s">
        <v>109</v>
      </c>
      <c r="R33" s="301" t="s">
        <v>109</v>
      </c>
      <c r="S33" s="301" t="s">
        <v>109</v>
      </c>
      <c r="T33" s="301" t="s">
        <v>109</v>
      </c>
      <c r="U33" s="301" t="s">
        <v>109</v>
      </c>
      <c r="V33" s="301" t="s">
        <v>109</v>
      </c>
      <c r="W33" s="301" t="s">
        <v>109</v>
      </c>
      <c r="X33" s="301" t="s">
        <v>109</v>
      </c>
      <c r="Y33" s="301" t="s">
        <v>109</v>
      </c>
      <c r="Z33" s="301" t="s">
        <v>279</v>
      </c>
      <c r="AA33" s="301" t="s">
        <v>279</v>
      </c>
      <c r="AB33" s="301" t="s">
        <v>109</v>
      </c>
      <c r="AC33" s="301" t="s">
        <v>109</v>
      </c>
      <c r="AD33" s="301" t="s">
        <v>109</v>
      </c>
      <c r="AE33" s="301" t="s">
        <v>279</v>
      </c>
      <c r="AF33" s="301" t="s">
        <v>279</v>
      </c>
      <c r="AG33" s="301" t="s">
        <v>279</v>
      </c>
      <c r="AH33" s="301" t="s">
        <v>279</v>
      </c>
      <c r="AI33" s="301" t="s">
        <v>279</v>
      </c>
      <c r="AJ33" s="301" t="s">
        <v>279</v>
      </c>
      <c r="AK33" s="301" t="s">
        <v>279</v>
      </c>
      <c r="AL33" s="301" t="s">
        <v>279</v>
      </c>
    </row>
    <row r="34" s="243" customFormat="1" ht="78.75" hidden="1">
      <c r="A34" s="151" t="s">
        <v>136</v>
      </c>
      <c r="B34" s="152" t="s">
        <v>137</v>
      </c>
      <c r="C34" s="152" t="s">
        <v>108</v>
      </c>
      <c r="D34" s="301" t="s">
        <v>109</v>
      </c>
      <c r="E34" s="301" t="s">
        <v>109</v>
      </c>
      <c r="F34" s="301" t="s">
        <v>109</v>
      </c>
      <c r="G34" s="301" t="s">
        <v>109</v>
      </c>
      <c r="H34" s="301" t="s">
        <v>109</v>
      </c>
      <c r="I34" s="301" t="s">
        <v>109</v>
      </c>
      <c r="J34" s="301" t="s">
        <v>109</v>
      </c>
      <c r="K34" s="301" t="s">
        <v>109</v>
      </c>
      <c r="L34" s="301" t="s">
        <v>109</v>
      </c>
      <c r="M34" s="301" t="s">
        <v>109</v>
      </c>
      <c r="N34" s="301" t="s">
        <v>109</v>
      </c>
      <c r="O34" s="301" t="s">
        <v>109</v>
      </c>
      <c r="P34" s="301" t="s">
        <v>109</v>
      </c>
      <c r="Q34" s="301" t="s">
        <v>109</v>
      </c>
      <c r="R34" s="301" t="s">
        <v>109</v>
      </c>
      <c r="S34" s="301" t="s">
        <v>109</v>
      </c>
      <c r="T34" s="301" t="s">
        <v>109</v>
      </c>
      <c r="U34" s="301" t="s">
        <v>109</v>
      </c>
      <c r="V34" s="301" t="s">
        <v>109</v>
      </c>
      <c r="W34" s="301" t="s">
        <v>109</v>
      </c>
      <c r="X34" s="301" t="s">
        <v>109</v>
      </c>
      <c r="Y34" s="301" t="s">
        <v>109</v>
      </c>
      <c r="Z34" s="301" t="s">
        <v>279</v>
      </c>
      <c r="AA34" s="301" t="s">
        <v>279</v>
      </c>
      <c r="AB34" s="301" t="s">
        <v>109</v>
      </c>
      <c r="AC34" s="301" t="s">
        <v>109</v>
      </c>
      <c r="AD34" s="301" t="s">
        <v>109</v>
      </c>
      <c r="AE34" s="301" t="s">
        <v>279</v>
      </c>
      <c r="AF34" s="301" t="s">
        <v>279</v>
      </c>
      <c r="AG34" s="301" t="s">
        <v>279</v>
      </c>
      <c r="AH34" s="301" t="s">
        <v>279</v>
      </c>
      <c r="AI34" s="301" t="s">
        <v>279</v>
      </c>
      <c r="AJ34" s="301" t="s">
        <v>279</v>
      </c>
      <c r="AK34" s="301" t="s">
        <v>279</v>
      </c>
      <c r="AL34" s="301" t="s">
        <v>279</v>
      </c>
    </row>
    <row r="35" s="243" customFormat="1" ht="47.25" hidden="1">
      <c r="A35" s="151" t="s">
        <v>138</v>
      </c>
      <c r="B35" s="152" t="s">
        <v>139</v>
      </c>
      <c r="C35" s="152" t="s">
        <v>108</v>
      </c>
      <c r="D35" s="301" t="s">
        <v>109</v>
      </c>
      <c r="E35" s="301" t="s">
        <v>109</v>
      </c>
      <c r="F35" s="301" t="s">
        <v>109</v>
      </c>
      <c r="G35" s="301" t="s">
        <v>109</v>
      </c>
      <c r="H35" s="301" t="s">
        <v>109</v>
      </c>
      <c r="I35" s="301" t="s">
        <v>109</v>
      </c>
      <c r="J35" s="301" t="s">
        <v>109</v>
      </c>
      <c r="K35" s="301" t="s">
        <v>109</v>
      </c>
      <c r="L35" s="301" t="s">
        <v>109</v>
      </c>
      <c r="M35" s="301" t="s">
        <v>109</v>
      </c>
      <c r="N35" s="301" t="s">
        <v>109</v>
      </c>
      <c r="O35" s="301" t="s">
        <v>109</v>
      </c>
      <c r="P35" s="301" t="s">
        <v>109</v>
      </c>
      <c r="Q35" s="301" t="s">
        <v>109</v>
      </c>
      <c r="R35" s="301" t="s">
        <v>109</v>
      </c>
      <c r="S35" s="301" t="s">
        <v>109</v>
      </c>
      <c r="T35" s="301" t="s">
        <v>109</v>
      </c>
      <c r="U35" s="301" t="s">
        <v>109</v>
      </c>
      <c r="V35" s="301" t="s">
        <v>109</v>
      </c>
      <c r="W35" s="301" t="s">
        <v>109</v>
      </c>
      <c r="X35" s="301" t="s">
        <v>109</v>
      </c>
      <c r="Y35" s="301" t="s">
        <v>109</v>
      </c>
      <c r="Z35" s="301" t="s">
        <v>279</v>
      </c>
      <c r="AA35" s="301" t="s">
        <v>279</v>
      </c>
      <c r="AB35" s="301" t="s">
        <v>109</v>
      </c>
      <c r="AC35" s="301" t="s">
        <v>109</v>
      </c>
      <c r="AD35" s="301" t="s">
        <v>109</v>
      </c>
      <c r="AE35" s="301" t="s">
        <v>279</v>
      </c>
      <c r="AF35" s="301" t="s">
        <v>279</v>
      </c>
      <c r="AG35" s="301" t="s">
        <v>279</v>
      </c>
      <c r="AH35" s="301" t="s">
        <v>279</v>
      </c>
      <c r="AI35" s="301" t="s">
        <v>279</v>
      </c>
      <c r="AJ35" s="301" t="s">
        <v>279</v>
      </c>
      <c r="AK35" s="301" t="s">
        <v>279</v>
      </c>
      <c r="AL35" s="301" t="s">
        <v>279</v>
      </c>
    </row>
    <row r="36" s="243" customFormat="1" ht="63" hidden="1">
      <c r="A36" s="151" t="s">
        <v>140</v>
      </c>
      <c r="B36" s="152" t="s">
        <v>141</v>
      </c>
      <c r="C36" s="152" t="s">
        <v>108</v>
      </c>
      <c r="D36" s="301" t="s">
        <v>109</v>
      </c>
      <c r="E36" s="301" t="s">
        <v>109</v>
      </c>
      <c r="F36" s="301" t="s">
        <v>109</v>
      </c>
      <c r="G36" s="301" t="s">
        <v>109</v>
      </c>
      <c r="H36" s="301" t="s">
        <v>109</v>
      </c>
      <c r="I36" s="301" t="s">
        <v>109</v>
      </c>
      <c r="J36" s="301" t="s">
        <v>109</v>
      </c>
      <c r="K36" s="301" t="s">
        <v>109</v>
      </c>
      <c r="L36" s="301" t="s">
        <v>109</v>
      </c>
      <c r="M36" s="301" t="s">
        <v>109</v>
      </c>
      <c r="N36" s="301" t="s">
        <v>109</v>
      </c>
      <c r="O36" s="301" t="s">
        <v>109</v>
      </c>
      <c r="P36" s="301" t="s">
        <v>109</v>
      </c>
      <c r="Q36" s="301" t="s">
        <v>109</v>
      </c>
      <c r="R36" s="301" t="s">
        <v>109</v>
      </c>
      <c r="S36" s="301" t="s">
        <v>109</v>
      </c>
      <c r="T36" s="301" t="s">
        <v>109</v>
      </c>
      <c r="U36" s="301" t="s">
        <v>109</v>
      </c>
      <c r="V36" s="301" t="s">
        <v>109</v>
      </c>
      <c r="W36" s="301" t="s">
        <v>109</v>
      </c>
      <c r="X36" s="301" t="s">
        <v>109</v>
      </c>
      <c r="Y36" s="301" t="s">
        <v>109</v>
      </c>
      <c r="Z36" s="301" t="s">
        <v>279</v>
      </c>
      <c r="AA36" s="301" t="s">
        <v>279</v>
      </c>
      <c r="AB36" s="301" t="s">
        <v>109</v>
      </c>
      <c r="AC36" s="301" t="s">
        <v>109</v>
      </c>
      <c r="AD36" s="301" t="s">
        <v>109</v>
      </c>
      <c r="AE36" s="301" t="s">
        <v>279</v>
      </c>
      <c r="AF36" s="301" t="s">
        <v>279</v>
      </c>
      <c r="AG36" s="301" t="s">
        <v>279</v>
      </c>
      <c r="AH36" s="301" t="s">
        <v>279</v>
      </c>
      <c r="AI36" s="301" t="s">
        <v>279</v>
      </c>
      <c r="AJ36" s="301" t="s">
        <v>279</v>
      </c>
      <c r="AK36" s="301" t="s">
        <v>279</v>
      </c>
      <c r="AL36" s="301" t="s">
        <v>279</v>
      </c>
    </row>
    <row r="37" s="243" customFormat="1" ht="47.25" hidden="1">
      <c r="A37" s="151" t="s">
        <v>142</v>
      </c>
      <c r="B37" s="152" t="s">
        <v>143</v>
      </c>
      <c r="C37" s="152" t="s">
        <v>108</v>
      </c>
      <c r="D37" s="301" t="s">
        <v>109</v>
      </c>
      <c r="E37" s="301" t="s">
        <v>109</v>
      </c>
      <c r="F37" s="301" t="s">
        <v>109</v>
      </c>
      <c r="G37" s="301" t="s">
        <v>109</v>
      </c>
      <c r="H37" s="301" t="s">
        <v>109</v>
      </c>
      <c r="I37" s="301" t="s">
        <v>109</v>
      </c>
      <c r="J37" s="301" t="s">
        <v>109</v>
      </c>
      <c r="K37" s="301" t="s">
        <v>109</v>
      </c>
      <c r="L37" s="301" t="s">
        <v>109</v>
      </c>
      <c r="M37" s="301" t="s">
        <v>109</v>
      </c>
      <c r="N37" s="301" t="s">
        <v>109</v>
      </c>
      <c r="O37" s="301" t="s">
        <v>109</v>
      </c>
      <c r="P37" s="301" t="s">
        <v>109</v>
      </c>
      <c r="Q37" s="301" t="s">
        <v>109</v>
      </c>
      <c r="R37" s="301" t="s">
        <v>109</v>
      </c>
      <c r="S37" s="301" t="s">
        <v>109</v>
      </c>
      <c r="T37" s="301" t="s">
        <v>109</v>
      </c>
      <c r="U37" s="301" t="s">
        <v>109</v>
      </c>
      <c r="V37" s="301" t="s">
        <v>109</v>
      </c>
      <c r="W37" s="301" t="s">
        <v>109</v>
      </c>
      <c r="X37" s="301" t="s">
        <v>109</v>
      </c>
      <c r="Y37" s="301" t="s">
        <v>109</v>
      </c>
      <c r="Z37" s="301" t="s">
        <v>279</v>
      </c>
      <c r="AA37" s="301" t="s">
        <v>279</v>
      </c>
      <c r="AB37" s="301" t="s">
        <v>109</v>
      </c>
      <c r="AC37" s="301" t="s">
        <v>109</v>
      </c>
      <c r="AD37" s="301" t="s">
        <v>109</v>
      </c>
      <c r="AE37" s="301" t="s">
        <v>279</v>
      </c>
      <c r="AF37" s="301" t="s">
        <v>279</v>
      </c>
      <c r="AG37" s="301" t="s">
        <v>279</v>
      </c>
      <c r="AH37" s="301" t="s">
        <v>279</v>
      </c>
      <c r="AI37" s="301" t="s">
        <v>279</v>
      </c>
      <c r="AJ37" s="301" t="s">
        <v>279</v>
      </c>
      <c r="AK37" s="301" t="s">
        <v>279</v>
      </c>
      <c r="AL37" s="301" t="s">
        <v>279</v>
      </c>
    </row>
    <row r="38" s="243" customFormat="1" ht="141.75" hidden="1">
      <c r="A38" s="151" t="s">
        <v>142</v>
      </c>
      <c r="B38" s="152" t="s">
        <v>144</v>
      </c>
      <c r="C38" s="152" t="s">
        <v>108</v>
      </c>
      <c r="D38" s="301" t="s">
        <v>109</v>
      </c>
      <c r="E38" s="301" t="s">
        <v>109</v>
      </c>
      <c r="F38" s="301" t="s">
        <v>109</v>
      </c>
      <c r="G38" s="301" t="s">
        <v>109</v>
      </c>
      <c r="H38" s="301" t="s">
        <v>109</v>
      </c>
      <c r="I38" s="301" t="s">
        <v>109</v>
      </c>
      <c r="J38" s="301" t="s">
        <v>109</v>
      </c>
      <c r="K38" s="301" t="s">
        <v>109</v>
      </c>
      <c r="L38" s="301" t="s">
        <v>109</v>
      </c>
      <c r="M38" s="301" t="s">
        <v>109</v>
      </c>
      <c r="N38" s="301" t="s">
        <v>109</v>
      </c>
      <c r="O38" s="301" t="s">
        <v>109</v>
      </c>
      <c r="P38" s="301" t="s">
        <v>109</v>
      </c>
      <c r="Q38" s="301" t="s">
        <v>109</v>
      </c>
      <c r="R38" s="301" t="s">
        <v>109</v>
      </c>
      <c r="S38" s="301" t="s">
        <v>109</v>
      </c>
      <c r="T38" s="301" t="s">
        <v>109</v>
      </c>
      <c r="U38" s="301" t="s">
        <v>109</v>
      </c>
      <c r="V38" s="301" t="s">
        <v>109</v>
      </c>
      <c r="W38" s="301" t="s">
        <v>109</v>
      </c>
      <c r="X38" s="301" t="s">
        <v>109</v>
      </c>
      <c r="Y38" s="301" t="s">
        <v>109</v>
      </c>
      <c r="Z38" s="301" t="s">
        <v>279</v>
      </c>
      <c r="AA38" s="301" t="s">
        <v>279</v>
      </c>
      <c r="AB38" s="301" t="s">
        <v>109</v>
      </c>
      <c r="AC38" s="301" t="s">
        <v>109</v>
      </c>
      <c r="AD38" s="301" t="s">
        <v>109</v>
      </c>
      <c r="AE38" s="301" t="s">
        <v>279</v>
      </c>
      <c r="AF38" s="301" t="s">
        <v>279</v>
      </c>
      <c r="AG38" s="301" t="s">
        <v>279</v>
      </c>
      <c r="AH38" s="301" t="s">
        <v>279</v>
      </c>
      <c r="AI38" s="301" t="s">
        <v>279</v>
      </c>
      <c r="AJ38" s="301" t="s">
        <v>279</v>
      </c>
      <c r="AK38" s="301" t="s">
        <v>279</v>
      </c>
      <c r="AL38" s="301" t="s">
        <v>279</v>
      </c>
    </row>
    <row r="39" s="243" customFormat="1" ht="126" hidden="1">
      <c r="A39" s="151" t="s">
        <v>142</v>
      </c>
      <c r="B39" s="152" t="s">
        <v>145</v>
      </c>
      <c r="C39" s="152" t="s">
        <v>108</v>
      </c>
      <c r="D39" s="301" t="s">
        <v>109</v>
      </c>
      <c r="E39" s="301" t="s">
        <v>109</v>
      </c>
      <c r="F39" s="301" t="s">
        <v>109</v>
      </c>
      <c r="G39" s="301" t="s">
        <v>109</v>
      </c>
      <c r="H39" s="301" t="s">
        <v>109</v>
      </c>
      <c r="I39" s="301" t="s">
        <v>109</v>
      </c>
      <c r="J39" s="301" t="s">
        <v>109</v>
      </c>
      <c r="K39" s="301" t="s">
        <v>109</v>
      </c>
      <c r="L39" s="301" t="s">
        <v>109</v>
      </c>
      <c r="M39" s="301" t="s">
        <v>109</v>
      </c>
      <c r="N39" s="301" t="s">
        <v>109</v>
      </c>
      <c r="O39" s="301" t="s">
        <v>109</v>
      </c>
      <c r="P39" s="301" t="s">
        <v>109</v>
      </c>
      <c r="Q39" s="301" t="s">
        <v>109</v>
      </c>
      <c r="R39" s="301" t="s">
        <v>109</v>
      </c>
      <c r="S39" s="301" t="s">
        <v>109</v>
      </c>
      <c r="T39" s="301" t="s">
        <v>109</v>
      </c>
      <c r="U39" s="301" t="s">
        <v>109</v>
      </c>
      <c r="V39" s="301" t="s">
        <v>109</v>
      </c>
      <c r="W39" s="301" t="s">
        <v>109</v>
      </c>
      <c r="X39" s="301" t="s">
        <v>109</v>
      </c>
      <c r="Y39" s="301" t="s">
        <v>109</v>
      </c>
      <c r="Z39" s="301" t="s">
        <v>279</v>
      </c>
      <c r="AA39" s="301" t="s">
        <v>279</v>
      </c>
      <c r="AB39" s="301" t="s">
        <v>109</v>
      </c>
      <c r="AC39" s="301" t="s">
        <v>109</v>
      </c>
      <c r="AD39" s="301" t="s">
        <v>109</v>
      </c>
      <c r="AE39" s="301" t="s">
        <v>279</v>
      </c>
      <c r="AF39" s="301" t="s">
        <v>279</v>
      </c>
      <c r="AG39" s="301" t="s">
        <v>279</v>
      </c>
      <c r="AH39" s="301" t="s">
        <v>279</v>
      </c>
      <c r="AI39" s="301" t="s">
        <v>279</v>
      </c>
      <c r="AJ39" s="301" t="s">
        <v>279</v>
      </c>
      <c r="AK39" s="301" t="s">
        <v>279</v>
      </c>
      <c r="AL39" s="301" t="s">
        <v>279</v>
      </c>
    </row>
    <row r="40" s="243" customFormat="1" ht="126" hidden="1">
      <c r="A40" s="151" t="s">
        <v>142</v>
      </c>
      <c r="B40" s="152" t="s">
        <v>146</v>
      </c>
      <c r="C40" s="152" t="s">
        <v>108</v>
      </c>
      <c r="D40" s="301" t="s">
        <v>109</v>
      </c>
      <c r="E40" s="301" t="s">
        <v>109</v>
      </c>
      <c r="F40" s="301" t="s">
        <v>109</v>
      </c>
      <c r="G40" s="301" t="s">
        <v>109</v>
      </c>
      <c r="H40" s="301" t="s">
        <v>109</v>
      </c>
      <c r="I40" s="301" t="s">
        <v>109</v>
      </c>
      <c r="J40" s="301" t="s">
        <v>109</v>
      </c>
      <c r="K40" s="301" t="s">
        <v>109</v>
      </c>
      <c r="L40" s="301" t="s">
        <v>109</v>
      </c>
      <c r="M40" s="301" t="s">
        <v>109</v>
      </c>
      <c r="N40" s="301" t="s">
        <v>109</v>
      </c>
      <c r="O40" s="301" t="s">
        <v>109</v>
      </c>
      <c r="P40" s="301" t="s">
        <v>109</v>
      </c>
      <c r="Q40" s="301" t="s">
        <v>109</v>
      </c>
      <c r="R40" s="301" t="s">
        <v>109</v>
      </c>
      <c r="S40" s="301" t="s">
        <v>109</v>
      </c>
      <c r="T40" s="301" t="s">
        <v>109</v>
      </c>
      <c r="U40" s="301" t="s">
        <v>109</v>
      </c>
      <c r="V40" s="301" t="s">
        <v>109</v>
      </c>
      <c r="W40" s="301" t="s">
        <v>109</v>
      </c>
      <c r="X40" s="301" t="s">
        <v>109</v>
      </c>
      <c r="Y40" s="301" t="s">
        <v>109</v>
      </c>
      <c r="Z40" s="301" t="s">
        <v>279</v>
      </c>
      <c r="AA40" s="301" t="s">
        <v>279</v>
      </c>
      <c r="AB40" s="301" t="s">
        <v>109</v>
      </c>
      <c r="AC40" s="301" t="s">
        <v>109</v>
      </c>
      <c r="AD40" s="301" t="s">
        <v>109</v>
      </c>
      <c r="AE40" s="301" t="s">
        <v>279</v>
      </c>
      <c r="AF40" s="301" t="s">
        <v>279</v>
      </c>
      <c r="AG40" s="301" t="s">
        <v>279</v>
      </c>
      <c r="AH40" s="301" t="s">
        <v>279</v>
      </c>
      <c r="AI40" s="301" t="s">
        <v>279</v>
      </c>
      <c r="AJ40" s="301" t="s">
        <v>279</v>
      </c>
      <c r="AK40" s="301" t="s">
        <v>279</v>
      </c>
      <c r="AL40" s="301" t="s">
        <v>279</v>
      </c>
    </row>
    <row r="41" s="243" customFormat="1" ht="47.25" hidden="1">
      <c r="A41" s="151" t="s">
        <v>147</v>
      </c>
      <c r="B41" s="152" t="s">
        <v>143</v>
      </c>
      <c r="C41" s="152" t="s">
        <v>108</v>
      </c>
      <c r="D41" s="301" t="s">
        <v>109</v>
      </c>
      <c r="E41" s="301" t="s">
        <v>109</v>
      </c>
      <c r="F41" s="301" t="s">
        <v>109</v>
      </c>
      <c r="G41" s="301" t="s">
        <v>109</v>
      </c>
      <c r="H41" s="301" t="s">
        <v>109</v>
      </c>
      <c r="I41" s="301" t="s">
        <v>109</v>
      </c>
      <c r="J41" s="301" t="s">
        <v>109</v>
      </c>
      <c r="K41" s="301" t="s">
        <v>109</v>
      </c>
      <c r="L41" s="301" t="s">
        <v>109</v>
      </c>
      <c r="M41" s="301" t="s">
        <v>109</v>
      </c>
      <c r="N41" s="301" t="s">
        <v>109</v>
      </c>
      <c r="O41" s="301" t="s">
        <v>109</v>
      </c>
      <c r="P41" s="301" t="s">
        <v>109</v>
      </c>
      <c r="Q41" s="301" t="s">
        <v>109</v>
      </c>
      <c r="R41" s="301" t="s">
        <v>109</v>
      </c>
      <c r="S41" s="301" t="s">
        <v>109</v>
      </c>
      <c r="T41" s="301" t="s">
        <v>109</v>
      </c>
      <c r="U41" s="301" t="s">
        <v>109</v>
      </c>
      <c r="V41" s="301" t="s">
        <v>109</v>
      </c>
      <c r="W41" s="301" t="s">
        <v>109</v>
      </c>
      <c r="X41" s="301" t="s">
        <v>109</v>
      </c>
      <c r="Y41" s="301" t="s">
        <v>109</v>
      </c>
      <c r="Z41" s="301" t="s">
        <v>279</v>
      </c>
      <c r="AA41" s="301" t="s">
        <v>279</v>
      </c>
      <c r="AB41" s="301" t="s">
        <v>109</v>
      </c>
      <c r="AC41" s="301" t="s">
        <v>109</v>
      </c>
      <c r="AD41" s="301" t="s">
        <v>109</v>
      </c>
      <c r="AE41" s="301" t="s">
        <v>279</v>
      </c>
      <c r="AF41" s="301" t="s">
        <v>279</v>
      </c>
      <c r="AG41" s="301" t="s">
        <v>279</v>
      </c>
      <c r="AH41" s="301" t="s">
        <v>279</v>
      </c>
      <c r="AI41" s="301" t="s">
        <v>279</v>
      </c>
      <c r="AJ41" s="301" t="s">
        <v>279</v>
      </c>
      <c r="AK41" s="301" t="s">
        <v>279</v>
      </c>
      <c r="AL41" s="301" t="s">
        <v>279</v>
      </c>
    </row>
    <row r="42" s="243" customFormat="1" ht="141.75" hidden="1">
      <c r="A42" s="151" t="s">
        <v>147</v>
      </c>
      <c r="B42" s="152" t="s">
        <v>144</v>
      </c>
      <c r="C42" s="152" t="s">
        <v>108</v>
      </c>
      <c r="D42" s="301" t="s">
        <v>109</v>
      </c>
      <c r="E42" s="301" t="s">
        <v>109</v>
      </c>
      <c r="F42" s="301" t="s">
        <v>109</v>
      </c>
      <c r="G42" s="301" t="s">
        <v>109</v>
      </c>
      <c r="H42" s="301" t="s">
        <v>109</v>
      </c>
      <c r="I42" s="301" t="s">
        <v>109</v>
      </c>
      <c r="J42" s="301" t="s">
        <v>109</v>
      </c>
      <c r="K42" s="301" t="s">
        <v>109</v>
      </c>
      <c r="L42" s="301" t="s">
        <v>109</v>
      </c>
      <c r="M42" s="301" t="s">
        <v>109</v>
      </c>
      <c r="N42" s="301" t="s">
        <v>109</v>
      </c>
      <c r="O42" s="301" t="s">
        <v>109</v>
      </c>
      <c r="P42" s="301" t="s">
        <v>109</v>
      </c>
      <c r="Q42" s="301" t="s">
        <v>109</v>
      </c>
      <c r="R42" s="301" t="s">
        <v>109</v>
      </c>
      <c r="S42" s="301" t="s">
        <v>109</v>
      </c>
      <c r="T42" s="301" t="s">
        <v>109</v>
      </c>
      <c r="U42" s="301" t="s">
        <v>109</v>
      </c>
      <c r="V42" s="301" t="s">
        <v>109</v>
      </c>
      <c r="W42" s="301" t="s">
        <v>109</v>
      </c>
      <c r="X42" s="301" t="s">
        <v>109</v>
      </c>
      <c r="Y42" s="301" t="s">
        <v>109</v>
      </c>
      <c r="Z42" s="301" t="s">
        <v>279</v>
      </c>
      <c r="AA42" s="301" t="s">
        <v>279</v>
      </c>
      <c r="AB42" s="301" t="s">
        <v>109</v>
      </c>
      <c r="AC42" s="301" t="s">
        <v>109</v>
      </c>
      <c r="AD42" s="301" t="s">
        <v>109</v>
      </c>
      <c r="AE42" s="301" t="s">
        <v>279</v>
      </c>
      <c r="AF42" s="301" t="s">
        <v>279</v>
      </c>
      <c r="AG42" s="301" t="s">
        <v>279</v>
      </c>
      <c r="AH42" s="301" t="s">
        <v>279</v>
      </c>
      <c r="AI42" s="301" t="s">
        <v>279</v>
      </c>
      <c r="AJ42" s="301" t="s">
        <v>279</v>
      </c>
      <c r="AK42" s="301" t="s">
        <v>279</v>
      </c>
      <c r="AL42" s="301" t="s">
        <v>279</v>
      </c>
    </row>
    <row r="43" s="243" customFormat="1" ht="126" hidden="1">
      <c r="A43" s="151" t="s">
        <v>147</v>
      </c>
      <c r="B43" s="152" t="s">
        <v>145</v>
      </c>
      <c r="C43" s="152" t="s">
        <v>108</v>
      </c>
      <c r="D43" s="301" t="s">
        <v>109</v>
      </c>
      <c r="E43" s="301" t="s">
        <v>109</v>
      </c>
      <c r="F43" s="301" t="s">
        <v>109</v>
      </c>
      <c r="G43" s="301" t="s">
        <v>109</v>
      </c>
      <c r="H43" s="301" t="s">
        <v>109</v>
      </c>
      <c r="I43" s="301" t="s">
        <v>109</v>
      </c>
      <c r="J43" s="301" t="s">
        <v>109</v>
      </c>
      <c r="K43" s="301" t="s">
        <v>109</v>
      </c>
      <c r="L43" s="301" t="s">
        <v>109</v>
      </c>
      <c r="M43" s="301" t="s">
        <v>109</v>
      </c>
      <c r="N43" s="301" t="s">
        <v>109</v>
      </c>
      <c r="O43" s="301" t="s">
        <v>109</v>
      </c>
      <c r="P43" s="301" t="s">
        <v>109</v>
      </c>
      <c r="Q43" s="301" t="s">
        <v>109</v>
      </c>
      <c r="R43" s="301" t="s">
        <v>109</v>
      </c>
      <c r="S43" s="301" t="s">
        <v>109</v>
      </c>
      <c r="T43" s="301" t="s">
        <v>109</v>
      </c>
      <c r="U43" s="301" t="s">
        <v>109</v>
      </c>
      <c r="V43" s="301" t="s">
        <v>109</v>
      </c>
      <c r="W43" s="301" t="s">
        <v>109</v>
      </c>
      <c r="X43" s="301" t="s">
        <v>109</v>
      </c>
      <c r="Y43" s="301" t="s">
        <v>109</v>
      </c>
      <c r="Z43" s="301" t="s">
        <v>279</v>
      </c>
      <c r="AA43" s="301" t="s">
        <v>279</v>
      </c>
      <c r="AB43" s="301" t="s">
        <v>109</v>
      </c>
      <c r="AC43" s="301" t="s">
        <v>109</v>
      </c>
      <c r="AD43" s="301" t="s">
        <v>109</v>
      </c>
      <c r="AE43" s="301" t="s">
        <v>279</v>
      </c>
      <c r="AF43" s="301" t="s">
        <v>279</v>
      </c>
      <c r="AG43" s="301" t="s">
        <v>279</v>
      </c>
      <c r="AH43" s="301" t="s">
        <v>279</v>
      </c>
      <c r="AI43" s="301" t="s">
        <v>279</v>
      </c>
      <c r="AJ43" s="301" t="s">
        <v>279</v>
      </c>
      <c r="AK43" s="301" t="s">
        <v>279</v>
      </c>
      <c r="AL43" s="301" t="s">
        <v>279</v>
      </c>
    </row>
    <row r="44" s="243" customFormat="1" ht="126" hidden="1">
      <c r="A44" s="151" t="s">
        <v>147</v>
      </c>
      <c r="B44" s="152" t="s">
        <v>148</v>
      </c>
      <c r="C44" s="152" t="s">
        <v>108</v>
      </c>
      <c r="D44" s="301" t="s">
        <v>109</v>
      </c>
      <c r="E44" s="301" t="s">
        <v>109</v>
      </c>
      <c r="F44" s="301" t="s">
        <v>109</v>
      </c>
      <c r="G44" s="301" t="s">
        <v>109</v>
      </c>
      <c r="H44" s="301" t="s">
        <v>109</v>
      </c>
      <c r="I44" s="301" t="s">
        <v>109</v>
      </c>
      <c r="J44" s="301" t="s">
        <v>109</v>
      </c>
      <c r="K44" s="301" t="s">
        <v>109</v>
      </c>
      <c r="L44" s="301" t="s">
        <v>109</v>
      </c>
      <c r="M44" s="301" t="s">
        <v>109</v>
      </c>
      <c r="N44" s="301" t="s">
        <v>109</v>
      </c>
      <c r="O44" s="301" t="s">
        <v>109</v>
      </c>
      <c r="P44" s="301" t="s">
        <v>109</v>
      </c>
      <c r="Q44" s="301" t="s">
        <v>109</v>
      </c>
      <c r="R44" s="301" t="s">
        <v>109</v>
      </c>
      <c r="S44" s="301" t="s">
        <v>109</v>
      </c>
      <c r="T44" s="301" t="s">
        <v>109</v>
      </c>
      <c r="U44" s="301" t="s">
        <v>109</v>
      </c>
      <c r="V44" s="301" t="s">
        <v>109</v>
      </c>
      <c r="W44" s="301" t="s">
        <v>109</v>
      </c>
      <c r="X44" s="301" t="s">
        <v>109</v>
      </c>
      <c r="Y44" s="301" t="s">
        <v>109</v>
      </c>
      <c r="Z44" s="301" t="s">
        <v>279</v>
      </c>
      <c r="AA44" s="301" t="s">
        <v>279</v>
      </c>
      <c r="AB44" s="301" t="s">
        <v>109</v>
      </c>
      <c r="AC44" s="301" t="s">
        <v>109</v>
      </c>
      <c r="AD44" s="301" t="s">
        <v>109</v>
      </c>
      <c r="AE44" s="301" t="s">
        <v>279</v>
      </c>
      <c r="AF44" s="301" t="s">
        <v>279</v>
      </c>
      <c r="AG44" s="301" t="s">
        <v>279</v>
      </c>
      <c r="AH44" s="301" t="s">
        <v>279</v>
      </c>
      <c r="AI44" s="301" t="s">
        <v>279</v>
      </c>
      <c r="AJ44" s="301" t="s">
        <v>279</v>
      </c>
      <c r="AK44" s="301" t="s">
        <v>279</v>
      </c>
      <c r="AL44" s="301" t="s">
        <v>279</v>
      </c>
    </row>
    <row r="45" s="243" customFormat="1" ht="110.25" hidden="1">
      <c r="A45" s="151" t="s">
        <v>149</v>
      </c>
      <c r="B45" s="152" t="s">
        <v>150</v>
      </c>
      <c r="C45" s="152" t="s">
        <v>108</v>
      </c>
      <c r="D45" s="301" t="s">
        <v>109</v>
      </c>
      <c r="E45" s="301" t="s">
        <v>109</v>
      </c>
      <c r="F45" s="301" t="s">
        <v>109</v>
      </c>
      <c r="G45" s="301" t="s">
        <v>109</v>
      </c>
      <c r="H45" s="301" t="s">
        <v>109</v>
      </c>
      <c r="I45" s="301" t="s">
        <v>109</v>
      </c>
      <c r="J45" s="301" t="s">
        <v>109</v>
      </c>
      <c r="K45" s="301" t="s">
        <v>109</v>
      </c>
      <c r="L45" s="301" t="s">
        <v>109</v>
      </c>
      <c r="M45" s="301" t="s">
        <v>109</v>
      </c>
      <c r="N45" s="301" t="s">
        <v>109</v>
      </c>
      <c r="O45" s="301" t="s">
        <v>109</v>
      </c>
      <c r="P45" s="301" t="s">
        <v>109</v>
      </c>
      <c r="Q45" s="301" t="s">
        <v>109</v>
      </c>
      <c r="R45" s="301" t="s">
        <v>109</v>
      </c>
      <c r="S45" s="301" t="s">
        <v>109</v>
      </c>
      <c r="T45" s="301" t="s">
        <v>109</v>
      </c>
      <c r="U45" s="301" t="s">
        <v>109</v>
      </c>
      <c r="V45" s="301" t="s">
        <v>109</v>
      </c>
      <c r="W45" s="301" t="s">
        <v>109</v>
      </c>
      <c r="X45" s="301" t="s">
        <v>109</v>
      </c>
      <c r="Y45" s="301" t="s">
        <v>109</v>
      </c>
      <c r="Z45" s="301" t="s">
        <v>279</v>
      </c>
      <c r="AA45" s="301" t="s">
        <v>279</v>
      </c>
      <c r="AB45" s="301" t="s">
        <v>109</v>
      </c>
      <c r="AC45" s="301" t="s">
        <v>109</v>
      </c>
      <c r="AD45" s="301" t="s">
        <v>109</v>
      </c>
      <c r="AE45" s="301" t="s">
        <v>279</v>
      </c>
      <c r="AF45" s="301" t="s">
        <v>279</v>
      </c>
      <c r="AG45" s="301" t="s">
        <v>279</v>
      </c>
      <c r="AH45" s="301" t="s">
        <v>279</v>
      </c>
      <c r="AI45" s="301" t="s">
        <v>279</v>
      </c>
      <c r="AJ45" s="301" t="s">
        <v>279</v>
      </c>
      <c r="AK45" s="301" t="s">
        <v>279</v>
      </c>
      <c r="AL45" s="301" t="s">
        <v>279</v>
      </c>
    </row>
    <row r="46" s="243" customFormat="1" ht="94.5" hidden="1">
      <c r="A46" s="151" t="s">
        <v>151</v>
      </c>
      <c r="B46" s="152" t="s">
        <v>152</v>
      </c>
      <c r="C46" s="152" t="s">
        <v>108</v>
      </c>
      <c r="D46" s="301" t="s">
        <v>109</v>
      </c>
      <c r="E46" s="301" t="s">
        <v>109</v>
      </c>
      <c r="F46" s="301" t="s">
        <v>109</v>
      </c>
      <c r="G46" s="301" t="s">
        <v>109</v>
      </c>
      <c r="H46" s="301" t="s">
        <v>109</v>
      </c>
      <c r="I46" s="301" t="s">
        <v>109</v>
      </c>
      <c r="J46" s="301" t="s">
        <v>109</v>
      </c>
      <c r="K46" s="301" t="s">
        <v>109</v>
      </c>
      <c r="L46" s="301" t="s">
        <v>109</v>
      </c>
      <c r="M46" s="301" t="s">
        <v>109</v>
      </c>
      <c r="N46" s="301" t="s">
        <v>109</v>
      </c>
      <c r="O46" s="301" t="s">
        <v>109</v>
      </c>
      <c r="P46" s="301" t="s">
        <v>109</v>
      </c>
      <c r="Q46" s="301" t="s">
        <v>109</v>
      </c>
      <c r="R46" s="301" t="s">
        <v>109</v>
      </c>
      <c r="S46" s="301" t="s">
        <v>109</v>
      </c>
      <c r="T46" s="301" t="s">
        <v>109</v>
      </c>
      <c r="U46" s="301" t="s">
        <v>109</v>
      </c>
      <c r="V46" s="301" t="s">
        <v>109</v>
      </c>
      <c r="W46" s="301" t="s">
        <v>109</v>
      </c>
      <c r="X46" s="301" t="s">
        <v>109</v>
      </c>
      <c r="Y46" s="301" t="s">
        <v>109</v>
      </c>
      <c r="Z46" s="301" t="s">
        <v>279</v>
      </c>
      <c r="AA46" s="301" t="s">
        <v>279</v>
      </c>
      <c r="AB46" s="301" t="s">
        <v>109</v>
      </c>
      <c r="AC46" s="301" t="s">
        <v>109</v>
      </c>
      <c r="AD46" s="301" t="s">
        <v>109</v>
      </c>
      <c r="AE46" s="301" t="s">
        <v>279</v>
      </c>
      <c r="AF46" s="301" t="s">
        <v>279</v>
      </c>
      <c r="AG46" s="301" t="s">
        <v>279</v>
      </c>
      <c r="AH46" s="301" t="s">
        <v>279</v>
      </c>
      <c r="AI46" s="301" t="s">
        <v>279</v>
      </c>
      <c r="AJ46" s="301" t="s">
        <v>279</v>
      </c>
      <c r="AK46" s="301" t="s">
        <v>279</v>
      </c>
      <c r="AL46" s="301" t="s">
        <v>279</v>
      </c>
    </row>
    <row r="47" s="243" customFormat="1" ht="94.5" hidden="1">
      <c r="A47" s="151" t="s">
        <v>153</v>
      </c>
      <c r="B47" s="152" t="s">
        <v>154</v>
      </c>
      <c r="C47" s="152" t="s">
        <v>108</v>
      </c>
      <c r="D47" s="301" t="s">
        <v>109</v>
      </c>
      <c r="E47" s="301" t="s">
        <v>109</v>
      </c>
      <c r="F47" s="301" t="s">
        <v>109</v>
      </c>
      <c r="G47" s="301" t="s">
        <v>109</v>
      </c>
      <c r="H47" s="301" t="s">
        <v>109</v>
      </c>
      <c r="I47" s="301" t="s">
        <v>109</v>
      </c>
      <c r="J47" s="301" t="s">
        <v>109</v>
      </c>
      <c r="K47" s="301" t="s">
        <v>109</v>
      </c>
      <c r="L47" s="301" t="s">
        <v>109</v>
      </c>
      <c r="M47" s="301" t="s">
        <v>109</v>
      </c>
      <c r="N47" s="301" t="s">
        <v>109</v>
      </c>
      <c r="O47" s="301" t="s">
        <v>109</v>
      </c>
      <c r="P47" s="301" t="s">
        <v>109</v>
      </c>
      <c r="Q47" s="301" t="s">
        <v>109</v>
      </c>
      <c r="R47" s="301" t="s">
        <v>109</v>
      </c>
      <c r="S47" s="301" t="s">
        <v>109</v>
      </c>
      <c r="T47" s="301" t="s">
        <v>109</v>
      </c>
      <c r="U47" s="301" t="s">
        <v>109</v>
      </c>
      <c r="V47" s="301" t="s">
        <v>109</v>
      </c>
      <c r="W47" s="301" t="s">
        <v>109</v>
      </c>
      <c r="X47" s="301" t="s">
        <v>109</v>
      </c>
      <c r="Y47" s="301" t="s">
        <v>109</v>
      </c>
      <c r="Z47" s="301" t="s">
        <v>279</v>
      </c>
      <c r="AA47" s="301" t="s">
        <v>279</v>
      </c>
      <c r="AB47" s="301" t="s">
        <v>109</v>
      </c>
      <c r="AC47" s="301" t="s">
        <v>109</v>
      </c>
      <c r="AD47" s="301" t="s">
        <v>109</v>
      </c>
      <c r="AE47" s="301" t="s">
        <v>279</v>
      </c>
      <c r="AF47" s="301" t="s">
        <v>279</v>
      </c>
      <c r="AG47" s="301" t="s">
        <v>279</v>
      </c>
      <c r="AH47" s="301" t="s">
        <v>279</v>
      </c>
      <c r="AI47" s="301" t="s">
        <v>279</v>
      </c>
      <c r="AJ47" s="301" t="s">
        <v>279</v>
      </c>
      <c r="AK47" s="301" t="s">
        <v>279</v>
      </c>
      <c r="AL47" s="301" t="s">
        <v>279</v>
      </c>
    </row>
    <row r="48" s="243" customFormat="1" ht="47.25">
      <c r="A48" s="154" t="s">
        <v>155</v>
      </c>
      <c r="B48" s="305" t="s">
        <v>156</v>
      </c>
      <c r="C48" s="305" t="s">
        <v>108</v>
      </c>
      <c r="D48" s="306" t="s">
        <v>109</v>
      </c>
      <c r="E48" s="306" t="s">
        <v>109</v>
      </c>
      <c r="F48" s="306" t="s">
        <v>109</v>
      </c>
      <c r="G48" s="306" t="s">
        <v>109</v>
      </c>
      <c r="H48" s="306" t="s">
        <v>109</v>
      </c>
      <c r="I48" s="306" t="s">
        <v>109</v>
      </c>
      <c r="J48" s="306" t="s">
        <v>109</v>
      </c>
      <c r="K48" s="306" t="s">
        <v>109</v>
      </c>
      <c r="L48" s="306" t="s">
        <v>109</v>
      </c>
      <c r="M48" s="306" t="s">
        <v>109</v>
      </c>
      <c r="N48" s="306" t="s">
        <v>109</v>
      </c>
      <c r="O48" s="306" t="s">
        <v>109</v>
      </c>
      <c r="P48" s="306" t="s">
        <v>109</v>
      </c>
      <c r="Q48" s="306" t="s">
        <v>109</v>
      </c>
      <c r="R48" s="306" t="s">
        <v>109</v>
      </c>
      <c r="S48" s="306" t="s">
        <v>109</v>
      </c>
      <c r="T48" s="306" t="s">
        <v>109</v>
      </c>
      <c r="U48" s="306" t="s">
        <v>109</v>
      </c>
      <c r="V48" s="306" t="s">
        <v>109</v>
      </c>
      <c r="W48" s="306" t="s">
        <v>109</v>
      </c>
      <c r="X48" s="306" t="s">
        <v>109</v>
      </c>
      <c r="Y48" s="306" t="s">
        <v>109</v>
      </c>
      <c r="Z48" s="306">
        <f t="shared" ref="Z48:AA50" si="3">Z49</f>
        <v>1.01</v>
      </c>
      <c r="AA48" s="306">
        <f t="shared" si="3"/>
        <v>0.40000000000000002</v>
      </c>
      <c r="AB48" s="306" t="s">
        <v>109</v>
      </c>
      <c r="AC48" s="306" t="s">
        <v>109</v>
      </c>
      <c r="AD48" s="306" t="s">
        <v>109</v>
      </c>
      <c r="AE48" s="306">
        <f t="shared" ref="AE48:AE49" si="4">AE49</f>
        <v>1</v>
      </c>
      <c r="AF48" s="306" t="s">
        <v>109</v>
      </c>
      <c r="AG48" s="306">
        <f t="shared" ref="AG48:AG49" si="5">AG49</f>
        <v>1.01</v>
      </c>
      <c r="AH48" s="306">
        <f t="shared" ref="AH48:AL49" si="6">AH49</f>
        <v>0.40000000000000002</v>
      </c>
      <c r="AI48" s="306" t="str">
        <f t="shared" si="6"/>
        <v>н/д</v>
      </c>
      <c r="AJ48" s="306" t="str">
        <f t="shared" si="6"/>
        <v>н/д</v>
      </c>
      <c r="AK48" s="306" t="str">
        <f t="shared" si="6"/>
        <v>н/д</v>
      </c>
      <c r="AL48" s="306">
        <f t="shared" si="6"/>
        <v>1</v>
      </c>
    </row>
    <row r="49" s="243" customFormat="1" ht="78.75">
      <c r="A49" s="154" t="s">
        <v>157</v>
      </c>
      <c r="B49" s="305" t="s">
        <v>158</v>
      </c>
      <c r="C49" s="305" t="s">
        <v>108</v>
      </c>
      <c r="D49" s="306" t="s">
        <v>109</v>
      </c>
      <c r="E49" s="306" t="s">
        <v>109</v>
      </c>
      <c r="F49" s="306" t="s">
        <v>109</v>
      </c>
      <c r="G49" s="306" t="s">
        <v>109</v>
      </c>
      <c r="H49" s="306" t="s">
        <v>109</v>
      </c>
      <c r="I49" s="306" t="s">
        <v>109</v>
      </c>
      <c r="J49" s="306" t="s">
        <v>109</v>
      </c>
      <c r="K49" s="306" t="s">
        <v>109</v>
      </c>
      <c r="L49" s="306" t="s">
        <v>109</v>
      </c>
      <c r="M49" s="306" t="s">
        <v>109</v>
      </c>
      <c r="N49" s="306" t="s">
        <v>109</v>
      </c>
      <c r="O49" s="306" t="s">
        <v>109</v>
      </c>
      <c r="P49" s="306" t="s">
        <v>109</v>
      </c>
      <c r="Q49" s="306" t="s">
        <v>109</v>
      </c>
      <c r="R49" s="306" t="s">
        <v>109</v>
      </c>
      <c r="S49" s="306" t="s">
        <v>109</v>
      </c>
      <c r="T49" s="306" t="s">
        <v>109</v>
      </c>
      <c r="U49" s="306" t="s">
        <v>109</v>
      </c>
      <c r="V49" s="306" t="s">
        <v>109</v>
      </c>
      <c r="W49" s="306" t="s">
        <v>109</v>
      </c>
      <c r="X49" s="306" t="s">
        <v>109</v>
      </c>
      <c r="Y49" s="306" t="s">
        <v>109</v>
      </c>
      <c r="Z49" s="306">
        <f t="shared" si="3"/>
        <v>1.01</v>
      </c>
      <c r="AA49" s="306">
        <f t="shared" si="3"/>
        <v>0.40000000000000002</v>
      </c>
      <c r="AB49" s="306" t="s">
        <v>109</v>
      </c>
      <c r="AC49" s="306" t="s">
        <v>109</v>
      </c>
      <c r="AD49" s="306" t="s">
        <v>109</v>
      </c>
      <c r="AE49" s="306">
        <f t="shared" si="4"/>
        <v>1</v>
      </c>
      <c r="AF49" s="306" t="s">
        <v>109</v>
      </c>
      <c r="AG49" s="306">
        <f t="shared" si="5"/>
        <v>1.01</v>
      </c>
      <c r="AH49" s="306">
        <f t="shared" si="6"/>
        <v>0.40000000000000002</v>
      </c>
      <c r="AI49" s="306" t="str">
        <f t="shared" si="6"/>
        <v>н/д</v>
      </c>
      <c r="AJ49" s="306" t="str">
        <f t="shared" si="6"/>
        <v>н/д</v>
      </c>
      <c r="AK49" s="306" t="str">
        <f t="shared" si="6"/>
        <v>н/д</v>
      </c>
      <c r="AL49" s="306">
        <f t="shared" si="6"/>
        <v>1</v>
      </c>
    </row>
    <row r="50" s="243" customFormat="1" ht="31.5">
      <c r="A50" s="154" t="s">
        <v>159</v>
      </c>
      <c r="B50" s="305" t="s">
        <v>160</v>
      </c>
      <c r="C50" s="305" t="s">
        <v>108</v>
      </c>
      <c r="D50" s="306" t="s">
        <v>109</v>
      </c>
      <c r="E50" s="306" t="s">
        <v>109</v>
      </c>
      <c r="F50" s="306" t="s">
        <v>109</v>
      </c>
      <c r="G50" s="306" t="s">
        <v>109</v>
      </c>
      <c r="H50" s="306" t="s">
        <v>109</v>
      </c>
      <c r="I50" s="306" t="s">
        <v>109</v>
      </c>
      <c r="J50" s="306" t="s">
        <v>109</v>
      </c>
      <c r="K50" s="306" t="s">
        <v>109</v>
      </c>
      <c r="L50" s="306" t="s">
        <v>109</v>
      </c>
      <c r="M50" s="306" t="s">
        <v>109</v>
      </c>
      <c r="N50" s="306" t="s">
        <v>109</v>
      </c>
      <c r="O50" s="306" t="s">
        <v>109</v>
      </c>
      <c r="P50" s="306" t="s">
        <v>109</v>
      </c>
      <c r="Q50" s="306" t="s">
        <v>109</v>
      </c>
      <c r="R50" s="306" t="s">
        <v>109</v>
      </c>
      <c r="S50" s="306" t="s">
        <v>109</v>
      </c>
      <c r="T50" s="306" t="s">
        <v>109</v>
      </c>
      <c r="U50" s="306" t="s">
        <v>109</v>
      </c>
      <c r="V50" s="306" t="s">
        <v>109</v>
      </c>
      <c r="W50" s="306" t="s">
        <v>109</v>
      </c>
      <c r="X50" s="306" t="s">
        <v>109</v>
      </c>
      <c r="Y50" s="306" t="s">
        <v>109</v>
      </c>
      <c r="Z50" s="306">
        <f t="shared" si="3"/>
        <v>1.01</v>
      </c>
      <c r="AA50" s="306">
        <f t="shared" si="3"/>
        <v>0.40000000000000002</v>
      </c>
      <c r="AB50" s="306" t="s">
        <v>109</v>
      </c>
      <c r="AC50" s="306" t="s">
        <v>109</v>
      </c>
      <c r="AD50" s="306" t="s">
        <v>109</v>
      </c>
      <c r="AE50" s="306">
        <f>SUM(AE51:AE53)</f>
        <v>1</v>
      </c>
      <c r="AF50" s="306" t="s">
        <v>109</v>
      </c>
      <c r="AG50" s="306">
        <f t="shared" ref="AG50:AL51" si="7">Z50</f>
        <v>1.01</v>
      </c>
      <c r="AH50" s="306">
        <f t="shared" si="7"/>
        <v>0.40000000000000002</v>
      </c>
      <c r="AI50" s="306" t="str">
        <f t="shared" si="7"/>
        <v>н/д</v>
      </c>
      <c r="AJ50" s="306" t="str">
        <f t="shared" si="7"/>
        <v>н/д</v>
      </c>
      <c r="AK50" s="306" t="str">
        <f t="shared" si="7"/>
        <v>н/д</v>
      </c>
      <c r="AL50" s="306">
        <f t="shared" si="7"/>
        <v>1</v>
      </c>
    </row>
    <row r="51" s="307" customFormat="1" ht="47.25">
      <c r="A51" s="225" t="str">
        <f>'Приложение 3-2022'!A51</f>
        <v>1.2.1.1</v>
      </c>
      <c r="B51" s="80" t="str">
        <f>'Приложение 3-2022'!B53</f>
        <v xml:space="preserve">Строительство новой КТПН-400 кВА взамен существующей ТП-1Н-19, демонтаж оборудования старой КТПН.</v>
      </c>
      <c r="C51" s="80" t="str">
        <f>'Приложение 3-2022'!C53</f>
        <v>Н_НСК/ИП/08</v>
      </c>
      <c r="D51" s="308" t="s">
        <v>109</v>
      </c>
      <c r="E51" s="308" t="s">
        <v>109</v>
      </c>
      <c r="F51" s="308" t="s">
        <v>109</v>
      </c>
      <c r="G51" s="308" t="s">
        <v>109</v>
      </c>
      <c r="H51" s="308" t="s">
        <v>109</v>
      </c>
      <c r="I51" s="308" t="s">
        <v>109</v>
      </c>
      <c r="J51" s="308" t="s">
        <v>109</v>
      </c>
      <c r="K51" s="308" t="s">
        <v>109</v>
      </c>
      <c r="L51" s="308" t="s">
        <v>109</v>
      </c>
      <c r="M51" s="308" t="s">
        <v>109</v>
      </c>
      <c r="N51" s="308" t="s">
        <v>109</v>
      </c>
      <c r="O51" s="308" t="s">
        <v>109</v>
      </c>
      <c r="P51" s="308" t="s">
        <v>109</v>
      </c>
      <c r="Q51" s="308" t="s">
        <v>109</v>
      </c>
      <c r="R51" s="308" t="s">
        <v>109</v>
      </c>
      <c r="S51" s="308" t="s">
        <v>109</v>
      </c>
      <c r="T51" s="308" t="s">
        <v>109</v>
      </c>
      <c r="U51" s="308" t="s">
        <v>109</v>
      </c>
      <c r="V51" s="308" t="s">
        <v>109</v>
      </c>
      <c r="W51" s="308" t="s">
        <v>109</v>
      </c>
      <c r="X51" s="308" t="s">
        <v>109</v>
      </c>
      <c r="Y51" s="308" t="s">
        <v>109</v>
      </c>
      <c r="Z51" s="308">
        <v>1.01</v>
      </c>
      <c r="AA51" s="308">
        <v>0.40000000000000002</v>
      </c>
      <c r="AB51" s="1040" t="s">
        <v>109</v>
      </c>
      <c r="AC51" s="1040" t="s">
        <v>109</v>
      </c>
      <c r="AD51" s="1040" t="s">
        <v>109</v>
      </c>
      <c r="AE51" s="308">
        <v>1</v>
      </c>
      <c r="AF51" s="308" t="s">
        <v>109</v>
      </c>
      <c r="AG51" s="308">
        <f t="shared" si="7"/>
        <v>1.01</v>
      </c>
      <c r="AH51" s="308">
        <f t="shared" si="7"/>
        <v>0.40000000000000002</v>
      </c>
      <c r="AI51" s="308" t="str">
        <f t="shared" si="7"/>
        <v>н/д</v>
      </c>
      <c r="AJ51" s="308" t="str">
        <f t="shared" si="7"/>
        <v>н/д</v>
      </c>
      <c r="AK51" s="308" t="str">
        <f t="shared" si="7"/>
        <v>н/д</v>
      </c>
      <c r="AL51" s="308">
        <f t="shared" si="7"/>
        <v>1</v>
      </c>
    </row>
    <row r="52" s="307" customFormat="1" hidden="1">
      <c r="A52" s="225"/>
      <c r="B52" s="80"/>
      <c r="C52" s="80"/>
      <c r="D52" s="308" t="s">
        <v>109</v>
      </c>
      <c r="E52" s="308" t="s">
        <v>109</v>
      </c>
      <c r="F52" s="308" t="s">
        <v>109</v>
      </c>
      <c r="G52" s="308" t="s">
        <v>109</v>
      </c>
      <c r="H52" s="308" t="s">
        <v>109</v>
      </c>
      <c r="I52" s="308" t="s">
        <v>109</v>
      </c>
      <c r="J52" s="308" t="s">
        <v>109</v>
      </c>
      <c r="K52" s="308" t="s">
        <v>109</v>
      </c>
      <c r="L52" s="308" t="s">
        <v>109</v>
      </c>
      <c r="M52" s="308" t="s">
        <v>109</v>
      </c>
      <c r="N52" s="308" t="s">
        <v>109</v>
      </c>
      <c r="O52" s="308" t="s">
        <v>109</v>
      </c>
      <c r="P52" s="308" t="s">
        <v>109</v>
      </c>
      <c r="Q52" s="308" t="s">
        <v>109</v>
      </c>
      <c r="R52" s="308" t="s">
        <v>109</v>
      </c>
      <c r="S52" s="308" t="s">
        <v>109</v>
      </c>
      <c r="T52" s="308" t="s">
        <v>109</v>
      </c>
      <c r="U52" s="308" t="s">
        <v>109</v>
      </c>
      <c r="V52" s="308" t="s">
        <v>109</v>
      </c>
      <c r="W52" s="308" t="s">
        <v>109</v>
      </c>
      <c r="X52" s="308" t="s">
        <v>109</v>
      </c>
      <c r="Y52" s="308" t="s">
        <v>109</v>
      </c>
      <c r="Z52" s="308"/>
      <c r="AA52" s="308"/>
      <c r="AB52" s="308"/>
      <c r="AC52" s="308"/>
      <c r="AD52" s="308"/>
      <c r="AE52" s="308"/>
      <c r="AF52" s="308"/>
      <c r="AG52" s="308"/>
      <c r="AH52" s="308"/>
      <c r="AI52" s="308"/>
      <c r="AJ52" s="308"/>
      <c r="AK52" s="308"/>
      <c r="AL52" s="308"/>
    </row>
    <row r="53" s="307" customFormat="1" hidden="1">
      <c r="A53" s="225"/>
      <c r="B53" s="80"/>
      <c r="C53" s="80"/>
      <c r="D53" s="308" t="s">
        <v>109</v>
      </c>
      <c r="E53" s="308" t="s">
        <v>109</v>
      </c>
      <c r="F53" s="308" t="s">
        <v>109</v>
      </c>
      <c r="G53" s="308" t="s">
        <v>109</v>
      </c>
      <c r="H53" s="308" t="s">
        <v>109</v>
      </c>
      <c r="I53" s="308" t="s">
        <v>109</v>
      </c>
      <c r="J53" s="308" t="s">
        <v>109</v>
      </c>
      <c r="K53" s="308" t="s">
        <v>109</v>
      </c>
      <c r="L53" s="308" t="s">
        <v>109</v>
      </c>
      <c r="M53" s="308" t="s">
        <v>109</v>
      </c>
      <c r="N53" s="308" t="s">
        <v>109</v>
      </c>
      <c r="O53" s="308" t="s">
        <v>109</v>
      </c>
      <c r="P53" s="308" t="s">
        <v>109</v>
      </c>
      <c r="Q53" s="308" t="s">
        <v>109</v>
      </c>
      <c r="R53" s="308" t="s">
        <v>109</v>
      </c>
      <c r="S53" s="308" t="s">
        <v>109</v>
      </c>
      <c r="T53" s="308" t="s">
        <v>109</v>
      </c>
      <c r="U53" s="308" t="s">
        <v>109</v>
      </c>
      <c r="V53" s="308" t="s">
        <v>109</v>
      </c>
      <c r="W53" s="308" t="s">
        <v>109</v>
      </c>
      <c r="X53" s="308" t="s">
        <v>109</v>
      </c>
      <c r="Y53" s="308" t="s">
        <v>109</v>
      </c>
      <c r="Z53" s="308"/>
      <c r="AA53" s="308"/>
      <c r="AB53" s="308"/>
      <c r="AC53" s="308"/>
      <c r="AD53" s="308"/>
      <c r="AE53" s="308"/>
      <c r="AF53" s="308"/>
      <c r="AG53" s="308"/>
      <c r="AH53" s="308"/>
      <c r="AI53" s="308"/>
      <c r="AJ53" s="308"/>
      <c r="AK53" s="308"/>
      <c r="AL53" s="308"/>
    </row>
    <row r="54" s="237" customFormat="1" ht="63" hidden="1">
      <c r="A54" s="148" t="s">
        <v>280</v>
      </c>
      <c r="B54" s="149" t="s">
        <v>281</v>
      </c>
      <c r="C54" s="149" t="s">
        <v>108</v>
      </c>
      <c r="D54" s="308" t="s">
        <v>109</v>
      </c>
      <c r="E54" s="308" t="s">
        <v>109</v>
      </c>
      <c r="F54" s="308" t="s">
        <v>109</v>
      </c>
      <c r="G54" s="308" t="s">
        <v>109</v>
      </c>
      <c r="H54" s="308" t="s">
        <v>109</v>
      </c>
      <c r="I54" s="308" t="s">
        <v>109</v>
      </c>
      <c r="J54" s="308" t="s">
        <v>109</v>
      </c>
      <c r="K54" s="308" t="s">
        <v>109</v>
      </c>
      <c r="L54" s="308" t="s">
        <v>109</v>
      </c>
      <c r="M54" s="308" t="s">
        <v>109</v>
      </c>
      <c r="N54" s="308" t="s">
        <v>109</v>
      </c>
      <c r="O54" s="308" t="s">
        <v>109</v>
      </c>
      <c r="P54" s="308" t="s">
        <v>109</v>
      </c>
      <c r="Q54" s="308" t="s">
        <v>109</v>
      </c>
      <c r="R54" s="308" t="s">
        <v>109</v>
      </c>
      <c r="S54" s="308" t="s">
        <v>109</v>
      </c>
      <c r="T54" s="308" t="s">
        <v>109</v>
      </c>
      <c r="U54" s="308" t="s">
        <v>109</v>
      </c>
      <c r="V54" s="308" t="s">
        <v>109</v>
      </c>
      <c r="W54" s="308" t="s">
        <v>109</v>
      </c>
      <c r="X54" s="308" t="s">
        <v>109</v>
      </c>
      <c r="Y54" s="308" t="s">
        <v>109</v>
      </c>
      <c r="Z54" s="308" t="s">
        <v>279</v>
      </c>
      <c r="AA54" s="308" t="s">
        <v>279</v>
      </c>
      <c r="AB54" s="308" t="s">
        <v>279</v>
      </c>
      <c r="AC54" s="308" t="s">
        <v>279</v>
      </c>
      <c r="AD54" s="308" t="s">
        <v>279</v>
      </c>
      <c r="AE54" s="308" t="s">
        <v>279</v>
      </c>
      <c r="AF54" s="308" t="s">
        <v>279</v>
      </c>
      <c r="AG54" s="308" t="s">
        <v>279</v>
      </c>
      <c r="AH54" s="308" t="s">
        <v>279</v>
      </c>
      <c r="AI54" s="308"/>
      <c r="AJ54" s="308"/>
      <c r="AK54" s="308"/>
      <c r="AL54" s="308" t="s">
        <v>279</v>
      </c>
    </row>
    <row r="55" s="237" customFormat="1" ht="47.25" hidden="1">
      <c r="A55" s="148" t="s">
        <v>282</v>
      </c>
      <c r="B55" s="149" t="s">
        <v>283</v>
      </c>
      <c r="C55" s="149" t="s">
        <v>108</v>
      </c>
      <c r="D55" s="308" t="s">
        <v>109</v>
      </c>
      <c r="E55" s="308" t="s">
        <v>109</v>
      </c>
      <c r="F55" s="308" t="s">
        <v>109</v>
      </c>
      <c r="G55" s="308" t="s">
        <v>109</v>
      </c>
      <c r="H55" s="308" t="s">
        <v>109</v>
      </c>
      <c r="I55" s="308" t="s">
        <v>109</v>
      </c>
      <c r="J55" s="308" t="s">
        <v>109</v>
      </c>
      <c r="K55" s="308" t="s">
        <v>109</v>
      </c>
      <c r="L55" s="308" t="s">
        <v>109</v>
      </c>
      <c r="M55" s="308" t="s">
        <v>109</v>
      </c>
      <c r="N55" s="308" t="s">
        <v>109</v>
      </c>
      <c r="O55" s="308" t="s">
        <v>109</v>
      </c>
      <c r="P55" s="308" t="s">
        <v>109</v>
      </c>
      <c r="Q55" s="308" t="s">
        <v>109</v>
      </c>
      <c r="R55" s="308" t="s">
        <v>109</v>
      </c>
      <c r="S55" s="308" t="s">
        <v>109</v>
      </c>
      <c r="T55" s="308" t="s">
        <v>109</v>
      </c>
      <c r="U55" s="308" t="s">
        <v>109</v>
      </c>
      <c r="V55" s="308" t="s">
        <v>109</v>
      </c>
      <c r="W55" s="308" t="s">
        <v>109</v>
      </c>
      <c r="X55" s="308" t="s">
        <v>109</v>
      </c>
      <c r="Y55" s="308" t="s">
        <v>109</v>
      </c>
      <c r="Z55" s="308" t="s">
        <v>279</v>
      </c>
      <c r="AA55" s="308" t="s">
        <v>279</v>
      </c>
      <c r="AB55" s="308" t="s">
        <v>279</v>
      </c>
      <c r="AC55" s="308" t="s">
        <v>279</v>
      </c>
      <c r="AD55" s="308" t="s">
        <v>279</v>
      </c>
      <c r="AE55" s="308" t="s">
        <v>279</v>
      </c>
      <c r="AF55" s="308" t="s">
        <v>279</v>
      </c>
      <c r="AG55" s="308" t="s">
        <v>279</v>
      </c>
      <c r="AH55" s="308" t="s">
        <v>279</v>
      </c>
      <c r="AI55" s="308" t="s">
        <v>279</v>
      </c>
      <c r="AJ55" s="308" t="s">
        <v>279</v>
      </c>
      <c r="AK55" s="308" t="s">
        <v>279</v>
      </c>
      <c r="AL55" s="308" t="s">
        <v>279</v>
      </c>
    </row>
    <row r="56" s="237" customFormat="1" ht="31.5" hidden="1">
      <c r="A56" s="148" t="s">
        <v>284</v>
      </c>
      <c r="B56" s="149" t="s">
        <v>285</v>
      </c>
      <c r="C56" s="149" t="s">
        <v>108</v>
      </c>
      <c r="D56" s="308" t="s">
        <v>109</v>
      </c>
      <c r="E56" s="308" t="s">
        <v>109</v>
      </c>
      <c r="F56" s="308" t="s">
        <v>109</v>
      </c>
      <c r="G56" s="308" t="s">
        <v>109</v>
      </c>
      <c r="H56" s="308" t="s">
        <v>109</v>
      </c>
      <c r="I56" s="308" t="s">
        <v>109</v>
      </c>
      <c r="J56" s="308" t="s">
        <v>109</v>
      </c>
      <c r="K56" s="308" t="s">
        <v>109</v>
      </c>
      <c r="L56" s="308" t="s">
        <v>109</v>
      </c>
      <c r="M56" s="308" t="s">
        <v>109</v>
      </c>
      <c r="N56" s="308" t="s">
        <v>109</v>
      </c>
      <c r="O56" s="308" t="s">
        <v>109</v>
      </c>
      <c r="P56" s="308" t="s">
        <v>109</v>
      </c>
      <c r="Q56" s="308" t="s">
        <v>109</v>
      </c>
      <c r="R56" s="308" t="s">
        <v>109</v>
      </c>
      <c r="S56" s="308" t="s">
        <v>109</v>
      </c>
      <c r="T56" s="308" t="s">
        <v>109</v>
      </c>
      <c r="U56" s="308" t="s">
        <v>109</v>
      </c>
      <c r="V56" s="308" t="s">
        <v>109</v>
      </c>
      <c r="W56" s="308" t="s">
        <v>109</v>
      </c>
      <c r="X56" s="308" t="s">
        <v>109</v>
      </c>
      <c r="Y56" s="308" t="s">
        <v>109</v>
      </c>
      <c r="Z56" s="308" t="s">
        <v>279</v>
      </c>
      <c r="AA56" s="308" t="s">
        <v>279</v>
      </c>
      <c r="AB56" s="308" t="s">
        <v>279</v>
      </c>
      <c r="AC56" s="308" t="s">
        <v>279</v>
      </c>
      <c r="AD56" s="308" t="s">
        <v>279</v>
      </c>
      <c r="AE56" s="308" t="s">
        <v>279</v>
      </c>
      <c r="AF56" s="308" t="s">
        <v>279</v>
      </c>
      <c r="AG56" s="308" t="s">
        <v>279</v>
      </c>
      <c r="AH56" s="308" t="s">
        <v>279</v>
      </c>
      <c r="AI56" s="308" t="s">
        <v>279</v>
      </c>
      <c r="AJ56" s="308" t="s">
        <v>279</v>
      </c>
      <c r="AK56" s="308" t="s">
        <v>279</v>
      </c>
      <c r="AL56" s="308" t="s">
        <v>279</v>
      </c>
    </row>
    <row r="57" s="237" customFormat="1" ht="110.25" hidden="1">
      <c r="A57" s="148" t="s">
        <v>284</v>
      </c>
      <c r="B57" s="309" t="s">
        <v>569</v>
      </c>
      <c r="C57" s="149" t="s">
        <v>165</v>
      </c>
      <c r="D57" s="308" t="s">
        <v>109</v>
      </c>
      <c r="E57" s="308" t="s">
        <v>109</v>
      </c>
      <c r="F57" s="308" t="s">
        <v>109</v>
      </c>
      <c r="G57" s="308" t="s">
        <v>109</v>
      </c>
      <c r="H57" s="308" t="s">
        <v>109</v>
      </c>
      <c r="I57" s="308" t="s">
        <v>109</v>
      </c>
      <c r="J57" s="308" t="s">
        <v>109</v>
      </c>
      <c r="K57" s="308" t="s">
        <v>109</v>
      </c>
      <c r="L57" s="308" t="s">
        <v>109</v>
      </c>
      <c r="M57" s="308" t="s">
        <v>109</v>
      </c>
      <c r="N57" s="308" t="s">
        <v>109</v>
      </c>
      <c r="O57" s="308" t="s">
        <v>109</v>
      </c>
      <c r="P57" s="308" t="s">
        <v>109</v>
      </c>
      <c r="Q57" s="308" t="s">
        <v>109</v>
      </c>
      <c r="R57" s="308" t="s">
        <v>109</v>
      </c>
      <c r="S57" s="308" t="s">
        <v>109</v>
      </c>
      <c r="T57" s="308" t="s">
        <v>109</v>
      </c>
      <c r="U57" s="308" t="s">
        <v>109</v>
      </c>
      <c r="V57" s="308" t="s">
        <v>109</v>
      </c>
      <c r="W57" s="308" t="s">
        <v>109</v>
      </c>
      <c r="X57" s="308" t="s">
        <v>109</v>
      </c>
      <c r="Y57" s="308" t="s">
        <v>109</v>
      </c>
      <c r="Z57" s="308" t="s">
        <v>279</v>
      </c>
      <c r="AA57" s="308" t="s">
        <v>279</v>
      </c>
      <c r="AB57" s="308" t="s">
        <v>279</v>
      </c>
      <c r="AC57" s="308" t="s">
        <v>279</v>
      </c>
      <c r="AD57" s="308" t="s">
        <v>279</v>
      </c>
      <c r="AE57" s="308" t="s">
        <v>279</v>
      </c>
      <c r="AF57" s="308" t="s">
        <v>279</v>
      </c>
      <c r="AG57" s="308" t="s">
        <v>279</v>
      </c>
      <c r="AH57" s="308" t="s">
        <v>279</v>
      </c>
      <c r="AI57" s="308" t="s">
        <v>279</v>
      </c>
      <c r="AJ57" s="308" t="s">
        <v>279</v>
      </c>
      <c r="AK57" s="308" t="s">
        <v>279</v>
      </c>
      <c r="AL57" s="308" t="s">
        <v>279</v>
      </c>
    </row>
    <row r="58" s="237" customFormat="1" ht="126" hidden="1">
      <c r="A58" s="148" t="s">
        <v>284</v>
      </c>
      <c r="B58" s="309" t="s">
        <v>570</v>
      </c>
      <c r="C58" s="149" t="s">
        <v>184</v>
      </c>
      <c r="D58" s="308" t="s">
        <v>109</v>
      </c>
      <c r="E58" s="308" t="s">
        <v>109</v>
      </c>
      <c r="F58" s="308" t="s">
        <v>109</v>
      </c>
      <c r="G58" s="308" t="s">
        <v>109</v>
      </c>
      <c r="H58" s="308" t="s">
        <v>109</v>
      </c>
      <c r="I58" s="308" t="s">
        <v>109</v>
      </c>
      <c r="J58" s="308" t="s">
        <v>109</v>
      </c>
      <c r="K58" s="308" t="s">
        <v>109</v>
      </c>
      <c r="L58" s="308" t="s">
        <v>109</v>
      </c>
      <c r="M58" s="308" t="s">
        <v>109</v>
      </c>
      <c r="N58" s="308" t="s">
        <v>109</v>
      </c>
      <c r="O58" s="308" t="s">
        <v>109</v>
      </c>
      <c r="P58" s="308" t="s">
        <v>109</v>
      </c>
      <c r="Q58" s="308" t="s">
        <v>109</v>
      </c>
      <c r="R58" s="308" t="s">
        <v>109</v>
      </c>
      <c r="S58" s="308" t="s">
        <v>109</v>
      </c>
      <c r="T58" s="308" t="s">
        <v>109</v>
      </c>
      <c r="U58" s="308" t="s">
        <v>109</v>
      </c>
      <c r="V58" s="308" t="s">
        <v>109</v>
      </c>
      <c r="W58" s="308" t="s">
        <v>109</v>
      </c>
      <c r="X58" s="308" t="s">
        <v>109</v>
      </c>
      <c r="Y58" s="308" t="s">
        <v>109</v>
      </c>
      <c r="Z58" s="308" t="s">
        <v>279</v>
      </c>
      <c r="AA58" s="308" t="s">
        <v>279</v>
      </c>
      <c r="AB58" s="308" t="s">
        <v>279</v>
      </c>
      <c r="AC58" s="308" t="s">
        <v>279</v>
      </c>
      <c r="AD58" s="308" t="s">
        <v>279</v>
      </c>
      <c r="AE58" s="308" t="s">
        <v>279</v>
      </c>
      <c r="AF58" s="308" t="s">
        <v>279</v>
      </c>
      <c r="AG58" s="308" t="s">
        <v>279</v>
      </c>
      <c r="AH58" s="308" t="s">
        <v>279</v>
      </c>
      <c r="AI58" s="308" t="s">
        <v>279</v>
      </c>
      <c r="AJ58" s="308" t="s">
        <v>279</v>
      </c>
      <c r="AK58" s="308" t="s">
        <v>279</v>
      </c>
      <c r="AL58" s="308" t="s">
        <v>279</v>
      </c>
    </row>
    <row r="59" s="237" customFormat="1" ht="94.5" hidden="1">
      <c r="A59" s="148" t="s">
        <v>284</v>
      </c>
      <c r="B59" s="149" t="s">
        <v>571</v>
      </c>
      <c r="C59" s="149" t="s">
        <v>186</v>
      </c>
      <c r="D59" s="308" t="s">
        <v>109</v>
      </c>
      <c r="E59" s="308" t="s">
        <v>109</v>
      </c>
      <c r="F59" s="308" t="s">
        <v>109</v>
      </c>
      <c r="G59" s="308" t="s">
        <v>109</v>
      </c>
      <c r="H59" s="308" t="s">
        <v>109</v>
      </c>
      <c r="I59" s="308" t="s">
        <v>109</v>
      </c>
      <c r="J59" s="308" t="s">
        <v>109</v>
      </c>
      <c r="K59" s="308" t="s">
        <v>109</v>
      </c>
      <c r="L59" s="308" t="s">
        <v>109</v>
      </c>
      <c r="M59" s="308" t="s">
        <v>109</v>
      </c>
      <c r="N59" s="308" t="s">
        <v>109</v>
      </c>
      <c r="O59" s="308" t="s">
        <v>109</v>
      </c>
      <c r="P59" s="308" t="s">
        <v>109</v>
      </c>
      <c r="Q59" s="308" t="s">
        <v>109</v>
      </c>
      <c r="R59" s="308" t="s">
        <v>109</v>
      </c>
      <c r="S59" s="308" t="s">
        <v>109</v>
      </c>
      <c r="T59" s="308" t="s">
        <v>109</v>
      </c>
      <c r="U59" s="308" t="s">
        <v>109</v>
      </c>
      <c r="V59" s="308" t="s">
        <v>109</v>
      </c>
      <c r="W59" s="308" t="s">
        <v>109</v>
      </c>
      <c r="X59" s="308" t="s">
        <v>109</v>
      </c>
      <c r="Y59" s="308" t="s">
        <v>109</v>
      </c>
      <c r="Z59" s="308" t="s">
        <v>279</v>
      </c>
      <c r="AA59" s="308" t="s">
        <v>279</v>
      </c>
      <c r="AB59" s="308" t="s">
        <v>279</v>
      </c>
      <c r="AC59" s="308" t="s">
        <v>279</v>
      </c>
      <c r="AD59" s="308" t="s">
        <v>279</v>
      </c>
      <c r="AE59" s="308" t="s">
        <v>279</v>
      </c>
      <c r="AF59" s="308" t="s">
        <v>279</v>
      </c>
      <c r="AG59" s="308" t="s">
        <v>279</v>
      </c>
      <c r="AH59" s="308" t="s">
        <v>279</v>
      </c>
      <c r="AI59" s="308" t="s">
        <v>279</v>
      </c>
      <c r="AJ59" s="308" t="s">
        <v>279</v>
      </c>
      <c r="AK59" s="308" t="s">
        <v>279</v>
      </c>
      <c r="AL59" s="308" t="s">
        <v>279</v>
      </c>
    </row>
    <row r="60" s="237" customFormat="1" ht="47.25" hidden="1">
      <c r="A60" s="148" t="s">
        <v>286</v>
      </c>
      <c r="B60" s="149" t="s">
        <v>287</v>
      </c>
      <c r="C60" s="149" t="s">
        <v>108</v>
      </c>
      <c r="D60" s="308" t="s">
        <v>109</v>
      </c>
      <c r="E60" s="308" t="s">
        <v>109</v>
      </c>
      <c r="F60" s="308" t="s">
        <v>109</v>
      </c>
      <c r="G60" s="308" t="s">
        <v>109</v>
      </c>
      <c r="H60" s="308" t="s">
        <v>109</v>
      </c>
      <c r="I60" s="308" t="s">
        <v>109</v>
      </c>
      <c r="J60" s="308" t="s">
        <v>109</v>
      </c>
      <c r="K60" s="308" t="s">
        <v>109</v>
      </c>
      <c r="L60" s="308" t="s">
        <v>109</v>
      </c>
      <c r="M60" s="308" t="s">
        <v>109</v>
      </c>
      <c r="N60" s="308" t="s">
        <v>109</v>
      </c>
      <c r="O60" s="308" t="s">
        <v>109</v>
      </c>
      <c r="P60" s="308" t="s">
        <v>109</v>
      </c>
      <c r="Q60" s="308" t="s">
        <v>109</v>
      </c>
      <c r="R60" s="308" t="s">
        <v>109</v>
      </c>
      <c r="S60" s="308" t="s">
        <v>109</v>
      </c>
      <c r="T60" s="308" t="s">
        <v>109</v>
      </c>
      <c r="U60" s="308" t="s">
        <v>109</v>
      </c>
      <c r="V60" s="308" t="s">
        <v>109</v>
      </c>
      <c r="W60" s="308" t="s">
        <v>109</v>
      </c>
      <c r="X60" s="308" t="s">
        <v>109</v>
      </c>
      <c r="Y60" s="308" t="s">
        <v>109</v>
      </c>
      <c r="Z60" s="308" t="s">
        <v>279</v>
      </c>
      <c r="AA60" s="308" t="s">
        <v>279</v>
      </c>
      <c r="AB60" s="308" t="s">
        <v>279</v>
      </c>
      <c r="AC60" s="308" t="s">
        <v>279</v>
      </c>
      <c r="AD60" s="308" t="s">
        <v>279</v>
      </c>
      <c r="AE60" s="308" t="s">
        <v>279</v>
      </c>
      <c r="AF60" s="308" t="s">
        <v>279</v>
      </c>
      <c r="AG60" s="308" t="s">
        <v>279</v>
      </c>
      <c r="AH60" s="308" t="s">
        <v>279</v>
      </c>
      <c r="AI60" s="308" t="s">
        <v>279</v>
      </c>
      <c r="AJ60" s="308" t="s">
        <v>279</v>
      </c>
      <c r="AK60" s="308" t="s">
        <v>279</v>
      </c>
      <c r="AL60" s="308" t="s">
        <v>279</v>
      </c>
    </row>
    <row r="61" s="237" customFormat="1" ht="47.25" hidden="1">
      <c r="A61" s="148" t="s">
        <v>206</v>
      </c>
      <c r="B61" s="149" t="s">
        <v>207</v>
      </c>
      <c r="C61" s="149" t="s">
        <v>108</v>
      </c>
      <c r="D61" s="308" t="s">
        <v>109</v>
      </c>
      <c r="E61" s="308" t="s">
        <v>109</v>
      </c>
      <c r="F61" s="308" t="s">
        <v>109</v>
      </c>
      <c r="G61" s="308" t="s">
        <v>109</v>
      </c>
      <c r="H61" s="308" t="s">
        <v>109</v>
      </c>
      <c r="I61" s="308" t="s">
        <v>109</v>
      </c>
      <c r="J61" s="308" t="s">
        <v>109</v>
      </c>
      <c r="K61" s="308" t="s">
        <v>109</v>
      </c>
      <c r="L61" s="308" t="s">
        <v>109</v>
      </c>
      <c r="M61" s="308" t="s">
        <v>109</v>
      </c>
      <c r="N61" s="308" t="s">
        <v>109</v>
      </c>
      <c r="O61" s="308" t="s">
        <v>109</v>
      </c>
      <c r="P61" s="308" t="s">
        <v>109</v>
      </c>
      <c r="Q61" s="308" t="s">
        <v>109</v>
      </c>
      <c r="R61" s="308" t="s">
        <v>109</v>
      </c>
      <c r="S61" s="308" t="s">
        <v>109</v>
      </c>
      <c r="T61" s="308" t="s">
        <v>109</v>
      </c>
      <c r="U61" s="308" t="s">
        <v>109</v>
      </c>
      <c r="V61" s="308" t="s">
        <v>109</v>
      </c>
      <c r="W61" s="308" t="s">
        <v>109</v>
      </c>
      <c r="X61" s="308" t="s">
        <v>109</v>
      </c>
      <c r="Y61" s="308" t="s">
        <v>109</v>
      </c>
      <c r="Z61" s="308" t="s">
        <v>279</v>
      </c>
      <c r="AA61" s="308" t="s">
        <v>279</v>
      </c>
      <c r="AB61" s="308" t="s">
        <v>279</v>
      </c>
      <c r="AC61" s="308" t="s">
        <v>279</v>
      </c>
      <c r="AD61" s="308" t="s">
        <v>279</v>
      </c>
      <c r="AE61" s="308" t="s">
        <v>279</v>
      </c>
      <c r="AF61" s="308" t="s">
        <v>279</v>
      </c>
      <c r="AG61" s="308" t="s">
        <v>279</v>
      </c>
      <c r="AH61" s="308" t="s">
        <v>279</v>
      </c>
      <c r="AI61" s="308" t="s">
        <v>279</v>
      </c>
      <c r="AJ61" s="308" t="s">
        <v>279</v>
      </c>
      <c r="AK61" s="308" t="s">
        <v>279</v>
      </c>
      <c r="AL61" s="308" t="s">
        <v>279</v>
      </c>
    </row>
    <row r="62" s="237" customFormat="1" ht="47.25" hidden="1">
      <c r="A62" s="148" t="s">
        <v>208</v>
      </c>
      <c r="B62" s="149" t="s">
        <v>209</v>
      </c>
      <c r="C62" s="149" t="s">
        <v>108</v>
      </c>
      <c r="D62" s="308" t="s">
        <v>109</v>
      </c>
      <c r="E62" s="308" t="s">
        <v>109</v>
      </c>
      <c r="F62" s="308" t="s">
        <v>109</v>
      </c>
      <c r="G62" s="308" t="s">
        <v>109</v>
      </c>
      <c r="H62" s="308" t="s">
        <v>109</v>
      </c>
      <c r="I62" s="308" t="s">
        <v>109</v>
      </c>
      <c r="J62" s="308" t="s">
        <v>109</v>
      </c>
      <c r="K62" s="308" t="s">
        <v>109</v>
      </c>
      <c r="L62" s="308" t="s">
        <v>109</v>
      </c>
      <c r="M62" s="308" t="s">
        <v>109</v>
      </c>
      <c r="N62" s="308" t="s">
        <v>109</v>
      </c>
      <c r="O62" s="308" t="s">
        <v>109</v>
      </c>
      <c r="P62" s="308" t="s">
        <v>109</v>
      </c>
      <c r="Q62" s="308" t="s">
        <v>109</v>
      </c>
      <c r="R62" s="308" t="s">
        <v>109</v>
      </c>
      <c r="S62" s="308" t="s">
        <v>109</v>
      </c>
      <c r="T62" s="308" t="s">
        <v>109</v>
      </c>
      <c r="U62" s="308" t="s">
        <v>109</v>
      </c>
      <c r="V62" s="308" t="s">
        <v>109</v>
      </c>
      <c r="W62" s="308" t="s">
        <v>109</v>
      </c>
      <c r="X62" s="308" t="s">
        <v>109</v>
      </c>
      <c r="Y62" s="308" t="s">
        <v>109</v>
      </c>
      <c r="Z62" s="308" t="s">
        <v>279</v>
      </c>
      <c r="AA62" s="308" t="s">
        <v>279</v>
      </c>
      <c r="AB62" s="308" t="s">
        <v>279</v>
      </c>
      <c r="AC62" s="308" t="s">
        <v>279</v>
      </c>
      <c r="AD62" s="308" t="s">
        <v>279</v>
      </c>
      <c r="AE62" s="308" t="s">
        <v>279</v>
      </c>
      <c r="AF62" s="308" t="s">
        <v>279</v>
      </c>
      <c r="AG62" s="308" t="s">
        <v>279</v>
      </c>
      <c r="AH62" s="308" t="s">
        <v>279</v>
      </c>
      <c r="AI62" s="308" t="s">
        <v>279</v>
      </c>
      <c r="AJ62" s="308" t="s">
        <v>279</v>
      </c>
      <c r="AK62" s="308" t="s">
        <v>279</v>
      </c>
      <c r="AL62" s="308" t="s">
        <v>279</v>
      </c>
    </row>
    <row r="63" s="237" customFormat="1" ht="47.25" hidden="1">
      <c r="A63" s="148" t="s">
        <v>212</v>
      </c>
      <c r="B63" s="149" t="s">
        <v>213</v>
      </c>
      <c r="C63" s="149" t="s">
        <v>108</v>
      </c>
      <c r="D63" s="308" t="s">
        <v>109</v>
      </c>
      <c r="E63" s="308" t="s">
        <v>109</v>
      </c>
      <c r="F63" s="308" t="s">
        <v>109</v>
      </c>
      <c r="G63" s="308" t="s">
        <v>109</v>
      </c>
      <c r="H63" s="308" t="s">
        <v>109</v>
      </c>
      <c r="I63" s="308" t="s">
        <v>109</v>
      </c>
      <c r="J63" s="308" t="s">
        <v>109</v>
      </c>
      <c r="K63" s="308" t="s">
        <v>109</v>
      </c>
      <c r="L63" s="308" t="s">
        <v>109</v>
      </c>
      <c r="M63" s="308" t="s">
        <v>109</v>
      </c>
      <c r="N63" s="308" t="s">
        <v>109</v>
      </c>
      <c r="O63" s="308" t="s">
        <v>109</v>
      </c>
      <c r="P63" s="308" t="s">
        <v>109</v>
      </c>
      <c r="Q63" s="308" t="s">
        <v>109</v>
      </c>
      <c r="R63" s="308" t="s">
        <v>109</v>
      </c>
      <c r="S63" s="308" t="s">
        <v>109</v>
      </c>
      <c r="T63" s="308" t="s">
        <v>109</v>
      </c>
      <c r="U63" s="308" t="s">
        <v>109</v>
      </c>
      <c r="V63" s="308" t="s">
        <v>109</v>
      </c>
      <c r="W63" s="308" t="s">
        <v>109</v>
      </c>
      <c r="X63" s="308" t="s">
        <v>109</v>
      </c>
      <c r="Y63" s="308" t="s">
        <v>109</v>
      </c>
      <c r="Z63" s="308" t="s">
        <v>279</v>
      </c>
      <c r="AA63" s="308" t="s">
        <v>279</v>
      </c>
      <c r="AB63" s="308" t="s">
        <v>279</v>
      </c>
      <c r="AC63" s="308" t="s">
        <v>279</v>
      </c>
      <c r="AD63" s="308" t="s">
        <v>279</v>
      </c>
      <c r="AE63" s="308" t="s">
        <v>279</v>
      </c>
      <c r="AF63" s="308" t="s">
        <v>279</v>
      </c>
      <c r="AG63" s="308" t="s">
        <v>279</v>
      </c>
      <c r="AH63" s="308" t="s">
        <v>279</v>
      </c>
      <c r="AI63" s="308" t="s">
        <v>279</v>
      </c>
      <c r="AJ63" s="308" t="s">
        <v>279</v>
      </c>
      <c r="AK63" s="308" t="s">
        <v>279</v>
      </c>
      <c r="AL63" s="308" t="s">
        <v>279</v>
      </c>
    </row>
    <row r="64" s="237" customFormat="1" ht="31.5" hidden="1">
      <c r="A64" s="148" t="s">
        <v>402</v>
      </c>
      <c r="B64" s="149" t="s">
        <v>403</v>
      </c>
      <c r="C64" s="149" t="s">
        <v>108</v>
      </c>
      <c r="D64" s="308" t="s">
        <v>109</v>
      </c>
      <c r="E64" s="308" t="s">
        <v>109</v>
      </c>
      <c r="F64" s="308" t="s">
        <v>109</v>
      </c>
      <c r="G64" s="308" t="s">
        <v>109</v>
      </c>
      <c r="H64" s="308" t="s">
        <v>109</v>
      </c>
      <c r="I64" s="308" t="s">
        <v>109</v>
      </c>
      <c r="J64" s="308" t="s">
        <v>109</v>
      </c>
      <c r="K64" s="308" t="s">
        <v>109</v>
      </c>
      <c r="L64" s="308" t="s">
        <v>109</v>
      </c>
      <c r="M64" s="308" t="s">
        <v>109</v>
      </c>
      <c r="N64" s="308" t="s">
        <v>109</v>
      </c>
      <c r="O64" s="308" t="s">
        <v>109</v>
      </c>
      <c r="P64" s="308" t="s">
        <v>109</v>
      </c>
      <c r="Q64" s="308" t="s">
        <v>109</v>
      </c>
      <c r="R64" s="308" t="s">
        <v>109</v>
      </c>
      <c r="S64" s="308" t="s">
        <v>109</v>
      </c>
      <c r="T64" s="308" t="s">
        <v>109</v>
      </c>
      <c r="U64" s="308" t="s">
        <v>109</v>
      </c>
      <c r="V64" s="308" t="s">
        <v>109</v>
      </c>
      <c r="W64" s="308" t="s">
        <v>109</v>
      </c>
      <c r="X64" s="308" t="s">
        <v>109</v>
      </c>
      <c r="Y64" s="308" t="s">
        <v>109</v>
      </c>
      <c r="Z64" s="308" t="s">
        <v>279</v>
      </c>
      <c r="AA64" s="308" t="s">
        <v>279</v>
      </c>
      <c r="AB64" s="308" t="s">
        <v>279</v>
      </c>
      <c r="AC64" s="308" t="s">
        <v>279</v>
      </c>
      <c r="AD64" s="308" t="s">
        <v>279</v>
      </c>
      <c r="AE64" s="308" t="s">
        <v>279</v>
      </c>
      <c r="AF64" s="308" t="s">
        <v>279</v>
      </c>
      <c r="AG64" s="308" t="s">
        <v>279</v>
      </c>
      <c r="AH64" s="308" t="s">
        <v>279</v>
      </c>
      <c r="AI64" s="308" t="s">
        <v>279</v>
      </c>
      <c r="AJ64" s="308" t="s">
        <v>279</v>
      </c>
      <c r="AK64" s="308" t="s">
        <v>279</v>
      </c>
      <c r="AL64" s="308" t="s">
        <v>279</v>
      </c>
    </row>
    <row r="65" s="237" customFormat="1" ht="47.25" hidden="1">
      <c r="A65" s="148" t="s">
        <v>404</v>
      </c>
      <c r="B65" s="149" t="s">
        <v>405</v>
      </c>
      <c r="C65" s="149" t="s">
        <v>108</v>
      </c>
      <c r="D65" s="308" t="s">
        <v>109</v>
      </c>
      <c r="E65" s="308" t="s">
        <v>109</v>
      </c>
      <c r="F65" s="308" t="s">
        <v>109</v>
      </c>
      <c r="G65" s="308" t="s">
        <v>109</v>
      </c>
      <c r="H65" s="308" t="s">
        <v>109</v>
      </c>
      <c r="I65" s="308" t="s">
        <v>109</v>
      </c>
      <c r="J65" s="308" t="s">
        <v>109</v>
      </c>
      <c r="K65" s="308" t="s">
        <v>109</v>
      </c>
      <c r="L65" s="308" t="s">
        <v>109</v>
      </c>
      <c r="M65" s="308" t="s">
        <v>109</v>
      </c>
      <c r="N65" s="308" t="s">
        <v>109</v>
      </c>
      <c r="O65" s="308" t="s">
        <v>109</v>
      </c>
      <c r="P65" s="308" t="s">
        <v>109</v>
      </c>
      <c r="Q65" s="308" t="s">
        <v>109</v>
      </c>
      <c r="R65" s="308" t="s">
        <v>109</v>
      </c>
      <c r="S65" s="308" t="s">
        <v>109</v>
      </c>
      <c r="T65" s="308" t="s">
        <v>109</v>
      </c>
      <c r="U65" s="308" t="s">
        <v>109</v>
      </c>
      <c r="V65" s="308" t="s">
        <v>109</v>
      </c>
      <c r="W65" s="308" t="s">
        <v>109</v>
      </c>
      <c r="X65" s="308" t="s">
        <v>109</v>
      </c>
      <c r="Y65" s="308" t="s">
        <v>109</v>
      </c>
      <c r="Z65" s="308" t="s">
        <v>279</v>
      </c>
      <c r="AA65" s="308" t="s">
        <v>279</v>
      </c>
      <c r="AB65" s="308" t="s">
        <v>279</v>
      </c>
      <c r="AC65" s="308" t="s">
        <v>279</v>
      </c>
      <c r="AD65" s="308" t="s">
        <v>279</v>
      </c>
      <c r="AE65" s="308" t="s">
        <v>279</v>
      </c>
      <c r="AF65" s="308" t="s">
        <v>279</v>
      </c>
      <c r="AG65" s="308" t="s">
        <v>279</v>
      </c>
      <c r="AH65" s="308" t="s">
        <v>279</v>
      </c>
      <c r="AI65" s="308" t="s">
        <v>279</v>
      </c>
      <c r="AJ65" s="308" t="s">
        <v>279</v>
      </c>
      <c r="AK65" s="308" t="s">
        <v>279</v>
      </c>
      <c r="AL65" s="308" t="s">
        <v>279</v>
      </c>
    </row>
    <row r="66" s="237" customFormat="1" ht="63" hidden="1">
      <c r="A66" s="148" t="s">
        <v>214</v>
      </c>
      <c r="B66" s="149" t="s">
        <v>215</v>
      </c>
      <c r="C66" s="149" t="s">
        <v>108</v>
      </c>
      <c r="D66" s="308" t="s">
        <v>109</v>
      </c>
      <c r="E66" s="308" t="s">
        <v>109</v>
      </c>
      <c r="F66" s="308" t="s">
        <v>109</v>
      </c>
      <c r="G66" s="308" t="s">
        <v>109</v>
      </c>
      <c r="H66" s="308" t="s">
        <v>109</v>
      </c>
      <c r="I66" s="308" t="s">
        <v>109</v>
      </c>
      <c r="J66" s="308" t="s">
        <v>109</v>
      </c>
      <c r="K66" s="308" t="s">
        <v>109</v>
      </c>
      <c r="L66" s="308" t="s">
        <v>109</v>
      </c>
      <c r="M66" s="308" t="s">
        <v>109</v>
      </c>
      <c r="N66" s="308" t="s">
        <v>109</v>
      </c>
      <c r="O66" s="308" t="s">
        <v>109</v>
      </c>
      <c r="P66" s="308" t="s">
        <v>109</v>
      </c>
      <c r="Q66" s="308" t="s">
        <v>109</v>
      </c>
      <c r="R66" s="308" t="s">
        <v>109</v>
      </c>
      <c r="S66" s="308" t="s">
        <v>109</v>
      </c>
      <c r="T66" s="308" t="s">
        <v>109</v>
      </c>
      <c r="U66" s="308" t="s">
        <v>109</v>
      </c>
      <c r="V66" s="308" t="s">
        <v>109</v>
      </c>
      <c r="W66" s="308" t="s">
        <v>109</v>
      </c>
      <c r="X66" s="308" t="s">
        <v>109</v>
      </c>
      <c r="Y66" s="308" t="s">
        <v>109</v>
      </c>
      <c r="Z66" s="308" t="s">
        <v>279</v>
      </c>
      <c r="AA66" s="308" t="s">
        <v>279</v>
      </c>
      <c r="AB66" s="308" t="s">
        <v>279</v>
      </c>
      <c r="AC66" s="308" t="s">
        <v>279</v>
      </c>
      <c r="AD66" s="308" t="s">
        <v>279</v>
      </c>
      <c r="AE66" s="308" t="s">
        <v>279</v>
      </c>
      <c r="AF66" s="308" t="s">
        <v>279</v>
      </c>
      <c r="AG66" s="308" t="s">
        <v>279</v>
      </c>
      <c r="AH66" s="308" t="s">
        <v>279</v>
      </c>
      <c r="AI66" s="308" t="s">
        <v>279</v>
      </c>
      <c r="AJ66" s="308" t="s">
        <v>279</v>
      </c>
      <c r="AK66" s="308" t="s">
        <v>279</v>
      </c>
      <c r="AL66" s="308" t="s">
        <v>279</v>
      </c>
    </row>
    <row r="67" s="237" customFormat="1" ht="63" hidden="1">
      <c r="A67" s="148" t="s">
        <v>288</v>
      </c>
      <c r="B67" s="149" t="s">
        <v>289</v>
      </c>
      <c r="C67" s="149" t="s">
        <v>108</v>
      </c>
      <c r="D67" s="308" t="s">
        <v>109</v>
      </c>
      <c r="E67" s="308" t="s">
        <v>109</v>
      </c>
      <c r="F67" s="308" t="s">
        <v>109</v>
      </c>
      <c r="G67" s="308" t="s">
        <v>109</v>
      </c>
      <c r="H67" s="308" t="s">
        <v>109</v>
      </c>
      <c r="I67" s="308" t="s">
        <v>109</v>
      </c>
      <c r="J67" s="308" t="s">
        <v>109</v>
      </c>
      <c r="K67" s="308" t="s">
        <v>109</v>
      </c>
      <c r="L67" s="308" t="s">
        <v>109</v>
      </c>
      <c r="M67" s="308" t="s">
        <v>109</v>
      </c>
      <c r="N67" s="308" t="s">
        <v>109</v>
      </c>
      <c r="O67" s="308" t="s">
        <v>109</v>
      </c>
      <c r="P67" s="308" t="s">
        <v>109</v>
      </c>
      <c r="Q67" s="308" t="s">
        <v>109</v>
      </c>
      <c r="R67" s="308" t="s">
        <v>109</v>
      </c>
      <c r="S67" s="308" t="s">
        <v>109</v>
      </c>
      <c r="T67" s="308" t="s">
        <v>109</v>
      </c>
      <c r="U67" s="308" t="s">
        <v>109</v>
      </c>
      <c r="V67" s="308" t="s">
        <v>109</v>
      </c>
      <c r="W67" s="308" t="s">
        <v>109</v>
      </c>
      <c r="X67" s="308" t="s">
        <v>109</v>
      </c>
      <c r="Y67" s="308" t="s">
        <v>109</v>
      </c>
      <c r="Z67" s="308" t="s">
        <v>279</v>
      </c>
      <c r="AA67" s="308" t="s">
        <v>279</v>
      </c>
      <c r="AB67" s="308" t="s">
        <v>279</v>
      </c>
      <c r="AC67" s="308" t="s">
        <v>279</v>
      </c>
      <c r="AD67" s="308" t="s">
        <v>279</v>
      </c>
      <c r="AE67" s="308" t="s">
        <v>279</v>
      </c>
      <c r="AF67" s="308" t="s">
        <v>279</v>
      </c>
      <c r="AG67" s="308" t="s">
        <v>279</v>
      </c>
      <c r="AH67" s="308" t="s">
        <v>279</v>
      </c>
      <c r="AI67" s="308" t="s">
        <v>279</v>
      </c>
      <c r="AJ67" s="308" t="s">
        <v>279</v>
      </c>
      <c r="AK67" s="308" t="s">
        <v>279</v>
      </c>
      <c r="AL67" s="308" t="s">
        <v>279</v>
      </c>
    </row>
    <row r="68" s="237" customFormat="1" ht="47.25" hidden="1">
      <c r="A68" s="148" t="s">
        <v>290</v>
      </c>
      <c r="B68" s="149" t="s">
        <v>291</v>
      </c>
      <c r="C68" s="149" t="s">
        <v>108</v>
      </c>
      <c r="D68" s="308" t="s">
        <v>109</v>
      </c>
      <c r="E68" s="308" t="s">
        <v>109</v>
      </c>
      <c r="F68" s="308" t="s">
        <v>109</v>
      </c>
      <c r="G68" s="308" t="s">
        <v>109</v>
      </c>
      <c r="H68" s="308" t="s">
        <v>109</v>
      </c>
      <c r="I68" s="308" t="s">
        <v>109</v>
      </c>
      <c r="J68" s="308" t="s">
        <v>109</v>
      </c>
      <c r="K68" s="308" t="s">
        <v>109</v>
      </c>
      <c r="L68" s="308" t="s">
        <v>109</v>
      </c>
      <c r="M68" s="308" t="s">
        <v>109</v>
      </c>
      <c r="N68" s="308" t="s">
        <v>109</v>
      </c>
      <c r="O68" s="308" t="s">
        <v>109</v>
      </c>
      <c r="P68" s="308" t="s">
        <v>109</v>
      </c>
      <c r="Q68" s="308" t="s">
        <v>109</v>
      </c>
      <c r="R68" s="308" t="s">
        <v>109</v>
      </c>
      <c r="S68" s="308" t="s">
        <v>109</v>
      </c>
      <c r="T68" s="308" t="s">
        <v>109</v>
      </c>
      <c r="U68" s="308" t="s">
        <v>109</v>
      </c>
      <c r="V68" s="308" t="s">
        <v>109</v>
      </c>
      <c r="W68" s="308" t="s">
        <v>109</v>
      </c>
      <c r="X68" s="308" t="s">
        <v>109</v>
      </c>
      <c r="Y68" s="308" t="s">
        <v>109</v>
      </c>
      <c r="Z68" s="308" t="s">
        <v>279</v>
      </c>
      <c r="AA68" s="308" t="s">
        <v>279</v>
      </c>
      <c r="AB68" s="308" t="s">
        <v>279</v>
      </c>
      <c r="AC68" s="308" t="s">
        <v>279</v>
      </c>
      <c r="AD68" s="308" t="s">
        <v>279</v>
      </c>
      <c r="AE68" s="308" t="s">
        <v>279</v>
      </c>
      <c r="AF68" s="308" t="s">
        <v>279</v>
      </c>
      <c r="AG68" s="308" t="s">
        <v>279</v>
      </c>
      <c r="AH68" s="308" t="s">
        <v>279</v>
      </c>
      <c r="AI68" s="308" t="s">
        <v>279</v>
      </c>
      <c r="AJ68" s="308" t="s">
        <v>279</v>
      </c>
      <c r="AK68" s="308" t="s">
        <v>279</v>
      </c>
      <c r="AL68" s="308" t="s">
        <v>279</v>
      </c>
    </row>
    <row r="69" s="237" customFormat="1" ht="63" hidden="1">
      <c r="A69" s="148" t="s">
        <v>292</v>
      </c>
      <c r="B69" s="149" t="s">
        <v>293</v>
      </c>
      <c r="C69" s="149" t="s">
        <v>108</v>
      </c>
      <c r="D69" s="308" t="s">
        <v>109</v>
      </c>
      <c r="E69" s="308" t="s">
        <v>109</v>
      </c>
      <c r="F69" s="308" t="s">
        <v>109</v>
      </c>
      <c r="G69" s="308" t="s">
        <v>109</v>
      </c>
      <c r="H69" s="308" t="s">
        <v>109</v>
      </c>
      <c r="I69" s="308" t="s">
        <v>109</v>
      </c>
      <c r="J69" s="308" t="s">
        <v>109</v>
      </c>
      <c r="K69" s="308" t="s">
        <v>109</v>
      </c>
      <c r="L69" s="308" t="s">
        <v>109</v>
      </c>
      <c r="M69" s="308" t="s">
        <v>109</v>
      </c>
      <c r="N69" s="308" t="s">
        <v>109</v>
      </c>
      <c r="O69" s="308" t="s">
        <v>109</v>
      </c>
      <c r="P69" s="308" t="s">
        <v>109</v>
      </c>
      <c r="Q69" s="308" t="s">
        <v>109</v>
      </c>
      <c r="R69" s="308" t="s">
        <v>109</v>
      </c>
      <c r="S69" s="308" t="s">
        <v>109</v>
      </c>
      <c r="T69" s="308" t="s">
        <v>109</v>
      </c>
      <c r="U69" s="308" t="s">
        <v>109</v>
      </c>
      <c r="V69" s="308" t="s">
        <v>109</v>
      </c>
      <c r="W69" s="308" t="s">
        <v>109</v>
      </c>
      <c r="X69" s="308" t="s">
        <v>109</v>
      </c>
      <c r="Y69" s="308" t="s">
        <v>109</v>
      </c>
      <c r="Z69" s="308" t="s">
        <v>279</v>
      </c>
      <c r="AA69" s="308" t="s">
        <v>279</v>
      </c>
      <c r="AB69" s="308" t="s">
        <v>279</v>
      </c>
      <c r="AC69" s="308" t="s">
        <v>279</v>
      </c>
      <c r="AD69" s="308" t="s">
        <v>279</v>
      </c>
      <c r="AE69" s="308" t="s">
        <v>279</v>
      </c>
      <c r="AF69" s="308" t="s">
        <v>279</v>
      </c>
      <c r="AG69" s="308" t="s">
        <v>279</v>
      </c>
      <c r="AH69" s="308" t="s">
        <v>279</v>
      </c>
      <c r="AI69" s="308" t="s">
        <v>279</v>
      </c>
      <c r="AJ69" s="308" t="s">
        <v>279</v>
      </c>
      <c r="AK69" s="308" t="s">
        <v>279</v>
      </c>
      <c r="AL69" s="308" t="s">
        <v>279</v>
      </c>
    </row>
    <row r="70" s="237" customFormat="1" ht="63" hidden="1">
      <c r="A70" s="148" t="s">
        <v>294</v>
      </c>
      <c r="B70" s="149" t="s">
        <v>295</v>
      </c>
      <c r="C70" s="149" t="s">
        <v>108</v>
      </c>
      <c r="D70" s="308" t="s">
        <v>109</v>
      </c>
      <c r="E70" s="308" t="s">
        <v>109</v>
      </c>
      <c r="F70" s="308" t="s">
        <v>109</v>
      </c>
      <c r="G70" s="308" t="s">
        <v>109</v>
      </c>
      <c r="H70" s="308" t="s">
        <v>109</v>
      </c>
      <c r="I70" s="308" t="s">
        <v>109</v>
      </c>
      <c r="J70" s="308" t="s">
        <v>109</v>
      </c>
      <c r="K70" s="308" t="s">
        <v>109</v>
      </c>
      <c r="L70" s="308" t="s">
        <v>109</v>
      </c>
      <c r="M70" s="308" t="s">
        <v>109</v>
      </c>
      <c r="N70" s="308" t="s">
        <v>109</v>
      </c>
      <c r="O70" s="308" t="s">
        <v>109</v>
      </c>
      <c r="P70" s="308" t="s">
        <v>109</v>
      </c>
      <c r="Q70" s="308" t="s">
        <v>109</v>
      </c>
      <c r="R70" s="308" t="s">
        <v>109</v>
      </c>
      <c r="S70" s="308" t="s">
        <v>109</v>
      </c>
      <c r="T70" s="308" t="s">
        <v>109</v>
      </c>
      <c r="U70" s="308" t="s">
        <v>109</v>
      </c>
      <c r="V70" s="308" t="s">
        <v>109</v>
      </c>
      <c r="W70" s="308" t="s">
        <v>109</v>
      </c>
      <c r="X70" s="308" t="s">
        <v>109</v>
      </c>
      <c r="Y70" s="308" t="s">
        <v>109</v>
      </c>
      <c r="Z70" s="308" t="s">
        <v>279</v>
      </c>
      <c r="AA70" s="308" t="s">
        <v>279</v>
      </c>
      <c r="AB70" s="308" t="s">
        <v>279</v>
      </c>
      <c r="AC70" s="308" t="s">
        <v>279</v>
      </c>
      <c r="AD70" s="308" t="s">
        <v>279</v>
      </c>
      <c r="AE70" s="308" t="s">
        <v>279</v>
      </c>
      <c r="AF70" s="308" t="s">
        <v>279</v>
      </c>
      <c r="AG70" s="308" t="s">
        <v>279</v>
      </c>
      <c r="AH70" s="308" t="s">
        <v>279</v>
      </c>
      <c r="AI70" s="308" t="s">
        <v>279</v>
      </c>
      <c r="AJ70" s="308" t="s">
        <v>279</v>
      </c>
      <c r="AK70" s="308" t="s">
        <v>279</v>
      </c>
      <c r="AL70" s="308" t="s">
        <v>279</v>
      </c>
    </row>
    <row r="71" s="237" customFormat="1" ht="31.5" hidden="1">
      <c r="A71" s="148" t="s">
        <v>296</v>
      </c>
      <c r="B71" s="149" t="s">
        <v>297</v>
      </c>
      <c r="C71" s="149" t="s">
        <v>108</v>
      </c>
      <c r="D71" s="308" t="s">
        <v>109</v>
      </c>
      <c r="E71" s="308" t="s">
        <v>109</v>
      </c>
      <c r="F71" s="308" t="s">
        <v>109</v>
      </c>
      <c r="G71" s="308" t="s">
        <v>109</v>
      </c>
      <c r="H71" s="308" t="s">
        <v>109</v>
      </c>
      <c r="I71" s="308" t="s">
        <v>109</v>
      </c>
      <c r="J71" s="308" t="s">
        <v>109</v>
      </c>
      <c r="K71" s="308" t="s">
        <v>109</v>
      </c>
      <c r="L71" s="308" t="s">
        <v>109</v>
      </c>
      <c r="M71" s="308" t="s">
        <v>109</v>
      </c>
      <c r="N71" s="308" t="s">
        <v>109</v>
      </c>
      <c r="O71" s="308" t="s">
        <v>109</v>
      </c>
      <c r="P71" s="308" t="s">
        <v>109</v>
      </c>
      <c r="Q71" s="308" t="s">
        <v>109</v>
      </c>
      <c r="R71" s="308" t="s">
        <v>109</v>
      </c>
      <c r="S71" s="308" t="s">
        <v>109</v>
      </c>
      <c r="T71" s="308" t="s">
        <v>109</v>
      </c>
      <c r="U71" s="308" t="s">
        <v>109</v>
      </c>
      <c r="V71" s="308" t="s">
        <v>109</v>
      </c>
      <c r="W71" s="308" t="s">
        <v>109</v>
      </c>
      <c r="X71" s="308" t="s">
        <v>109</v>
      </c>
      <c r="Y71" s="308" t="s">
        <v>109</v>
      </c>
      <c r="Z71" s="308" t="s">
        <v>279</v>
      </c>
      <c r="AA71" s="308" t="s">
        <v>279</v>
      </c>
      <c r="AB71" s="308" t="s">
        <v>279</v>
      </c>
      <c r="AC71" s="308" t="s">
        <v>279</v>
      </c>
      <c r="AD71" s="308" t="s">
        <v>279</v>
      </c>
      <c r="AE71" s="308" t="s">
        <v>279</v>
      </c>
      <c r="AF71" s="308" t="s">
        <v>279</v>
      </c>
      <c r="AG71" s="308" t="s">
        <v>279</v>
      </c>
      <c r="AH71" s="308" t="s">
        <v>279</v>
      </c>
      <c r="AI71" s="308" t="s">
        <v>279</v>
      </c>
      <c r="AJ71" s="308" t="s">
        <v>279</v>
      </c>
      <c r="AK71" s="308" t="s">
        <v>279</v>
      </c>
      <c r="AL71" s="308" t="s">
        <v>279</v>
      </c>
    </row>
    <row r="72" s="237" customFormat="1" ht="47.25" hidden="1">
      <c r="A72" s="148" t="s">
        <v>298</v>
      </c>
      <c r="B72" s="149" t="s">
        <v>299</v>
      </c>
      <c r="C72" s="149" t="s">
        <v>108</v>
      </c>
      <c r="D72" s="308" t="s">
        <v>109</v>
      </c>
      <c r="E72" s="308" t="s">
        <v>109</v>
      </c>
      <c r="F72" s="308" t="s">
        <v>109</v>
      </c>
      <c r="G72" s="308" t="s">
        <v>109</v>
      </c>
      <c r="H72" s="308" t="s">
        <v>109</v>
      </c>
      <c r="I72" s="308" t="s">
        <v>109</v>
      </c>
      <c r="J72" s="308" t="s">
        <v>109</v>
      </c>
      <c r="K72" s="308" t="s">
        <v>109</v>
      </c>
      <c r="L72" s="308" t="s">
        <v>109</v>
      </c>
      <c r="M72" s="308" t="s">
        <v>109</v>
      </c>
      <c r="N72" s="308" t="s">
        <v>109</v>
      </c>
      <c r="O72" s="308" t="s">
        <v>109</v>
      </c>
      <c r="P72" s="308" t="s">
        <v>109</v>
      </c>
      <c r="Q72" s="308" t="s">
        <v>109</v>
      </c>
      <c r="R72" s="308" t="s">
        <v>109</v>
      </c>
      <c r="S72" s="308" t="s">
        <v>109</v>
      </c>
      <c r="T72" s="308" t="s">
        <v>109</v>
      </c>
      <c r="U72" s="308" t="s">
        <v>109</v>
      </c>
      <c r="V72" s="308" t="s">
        <v>109</v>
      </c>
      <c r="W72" s="308" t="s">
        <v>109</v>
      </c>
      <c r="X72" s="308" t="s">
        <v>109</v>
      </c>
      <c r="Y72" s="308" t="s">
        <v>109</v>
      </c>
      <c r="Z72" s="308" t="s">
        <v>279</v>
      </c>
      <c r="AA72" s="308" t="s">
        <v>279</v>
      </c>
      <c r="AB72" s="308" t="s">
        <v>279</v>
      </c>
      <c r="AC72" s="308" t="s">
        <v>279</v>
      </c>
      <c r="AD72" s="308" t="s">
        <v>279</v>
      </c>
      <c r="AE72" s="308" t="s">
        <v>279</v>
      </c>
      <c r="AF72" s="308" t="s">
        <v>279</v>
      </c>
      <c r="AG72" s="308" t="s">
        <v>279</v>
      </c>
      <c r="AH72" s="308" t="s">
        <v>279</v>
      </c>
      <c r="AI72" s="308" t="s">
        <v>279</v>
      </c>
      <c r="AJ72" s="308" t="s">
        <v>279</v>
      </c>
      <c r="AK72" s="308" t="s">
        <v>279</v>
      </c>
      <c r="AL72" s="308" t="s">
        <v>279</v>
      </c>
    </row>
    <row r="73" s="237" customFormat="1" ht="94.5" hidden="1">
      <c r="A73" s="151" t="s">
        <v>300</v>
      </c>
      <c r="B73" s="152" t="s">
        <v>301</v>
      </c>
      <c r="C73" s="149" t="s">
        <v>108</v>
      </c>
      <c r="D73" s="308" t="s">
        <v>109</v>
      </c>
      <c r="E73" s="308" t="s">
        <v>109</v>
      </c>
      <c r="F73" s="308" t="s">
        <v>109</v>
      </c>
      <c r="G73" s="308" t="s">
        <v>109</v>
      </c>
      <c r="H73" s="308" t="s">
        <v>109</v>
      </c>
      <c r="I73" s="308" t="s">
        <v>109</v>
      </c>
      <c r="J73" s="308" t="s">
        <v>109</v>
      </c>
      <c r="K73" s="308" t="s">
        <v>109</v>
      </c>
      <c r="L73" s="308" t="s">
        <v>109</v>
      </c>
      <c r="M73" s="308" t="s">
        <v>109</v>
      </c>
      <c r="N73" s="308" t="s">
        <v>109</v>
      </c>
      <c r="O73" s="308" t="s">
        <v>109</v>
      </c>
      <c r="P73" s="308" t="s">
        <v>109</v>
      </c>
      <c r="Q73" s="308" t="s">
        <v>109</v>
      </c>
      <c r="R73" s="308" t="s">
        <v>109</v>
      </c>
      <c r="S73" s="308" t="s">
        <v>109</v>
      </c>
      <c r="T73" s="308" t="s">
        <v>109</v>
      </c>
      <c r="U73" s="308" t="s">
        <v>109</v>
      </c>
      <c r="V73" s="308" t="s">
        <v>109</v>
      </c>
      <c r="W73" s="308" t="s">
        <v>109</v>
      </c>
      <c r="X73" s="308" t="s">
        <v>109</v>
      </c>
      <c r="Y73" s="308" t="s">
        <v>109</v>
      </c>
      <c r="Z73" s="308" t="s">
        <v>279</v>
      </c>
      <c r="AA73" s="308" t="s">
        <v>279</v>
      </c>
      <c r="AB73" s="308" t="s">
        <v>279</v>
      </c>
      <c r="AC73" s="308" t="s">
        <v>279</v>
      </c>
      <c r="AD73" s="308" t="s">
        <v>279</v>
      </c>
      <c r="AE73" s="308" t="s">
        <v>279</v>
      </c>
      <c r="AF73" s="308" t="s">
        <v>279</v>
      </c>
      <c r="AG73" s="308" t="s">
        <v>279</v>
      </c>
      <c r="AH73" s="308" t="s">
        <v>279</v>
      </c>
      <c r="AI73" s="308" t="s">
        <v>279</v>
      </c>
      <c r="AJ73" s="308" t="s">
        <v>279</v>
      </c>
      <c r="AK73" s="308" t="s">
        <v>279</v>
      </c>
      <c r="AL73" s="308" t="s">
        <v>279</v>
      </c>
    </row>
    <row r="74" s="237" customFormat="1" ht="63" hidden="1">
      <c r="A74" s="148" t="s">
        <v>302</v>
      </c>
      <c r="B74" s="149" t="s">
        <v>303</v>
      </c>
      <c r="C74" s="149" t="s">
        <v>108</v>
      </c>
      <c r="D74" s="308" t="s">
        <v>109</v>
      </c>
      <c r="E74" s="308" t="s">
        <v>109</v>
      </c>
      <c r="F74" s="308" t="s">
        <v>109</v>
      </c>
      <c r="G74" s="308" t="s">
        <v>109</v>
      </c>
      <c r="H74" s="308" t="s">
        <v>109</v>
      </c>
      <c r="I74" s="308" t="s">
        <v>109</v>
      </c>
      <c r="J74" s="308" t="s">
        <v>109</v>
      </c>
      <c r="K74" s="308" t="s">
        <v>109</v>
      </c>
      <c r="L74" s="308" t="s">
        <v>109</v>
      </c>
      <c r="M74" s="308" t="s">
        <v>109</v>
      </c>
      <c r="N74" s="308" t="s">
        <v>109</v>
      </c>
      <c r="O74" s="308" t="s">
        <v>109</v>
      </c>
      <c r="P74" s="308" t="s">
        <v>109</v>
      </c>
      <c r="Q74" s="308" t="s">
        <v>109</v>
      </c>
      <c r="R74" s="308" t="s">
        <v>109</v>
      </c>
      <c r="S74" s="308" t="s">
        <v>109</v>
      </c>
      <c r="T74" s="308" t="s">
        <v>109</v>
      </c>
      <c r="U74" s="308" t="s">
        <v>109</v>
      </c>
      <c r="V74" s="308" t="s">
        <v>109</v>
      </c>
      <c r="W74" s="308" t="s">
        <v>109</v>
      </c>
      <c r="X74" s="308" t="s">
        <v>109</v>
      </c>
      <c r="Y74" s="308" t="s">
        <v>109</v>
      </c>
      <c r="Z74" s="308" t="s">
        <v>279</v>
      </c>
      <c r="AA74" s="308" t="s">
        <v>279</v>
      </c>
      <c r="AB74" s="308" t="s">
        <v>279</v>
      </c>
      <c r="AC74" s="308" t="s">
        <v>279</v>
      </c>
      <c r="AD74" s="308" t="s">
        <v>279</v>
      </c>
      <c r="AE74" s="308" t="s">
        <v>279</v>
      </c>
      <c r="AF74" s="308" t="s">
        <v>279</v>
      </c>
      <c r="AG74" s="308" t="s">
        <v>279</v>
      </c>
      <c r="AH74" s="308" t="s">
        <v>279</v>
      </c>
      <c r="AI74" s="308" t="s">
        <v>279</v>
      </c>
      <c r="AJ74" s="308" t="s">
        <v>279</v>
      </c>
      <c r="AK74" s="308" t="s">
        <v>279</v>
      </c>
      <c r="AL74" s="308" t="s">
        <v>279</v>
      </c>
    </row>
    <row r="75" s="237" customFormat="1" ht="63" hidden="1">
      <c r="A75" s="148" t="s">
        <v>304</v>
      </c>
      <c r="B75" s="149" t="s">
        <v>305</v>
      </c>
      <c r="C75" s="149" t="s">
        <v>108</v>
      </c>
      <c r="D75" s="308" t="s">
        <v>109</v>
      </c>
      <c r="E75" s="308" t="s">
        <v>109</v>
      </c>
      <c r="F75" s="308" t="s">
        <v>109</v>
      </c>
      <c r="G75" s="308" t="s">
        <v>109</v>
      </c>
      <c r="H75" s="308" t="s">
        <v>109</v>
      </c>
      <c r="I75" s="308" t="s">
        <v>109</v>
      </c>
      <c r="J75" s="308" t="s">
        <v>109</v>
      </c>
      <c r="K75" s="308" t="s">
        <v>109</v>
      </c>
      <c r="L75" s="308" t="s">
        <v>109</v>
      </c>
      <c r="M75" s="308" t="s">
        <v>109</v>
      </c>
      <c r="N75" s="308" t="s">
        <v>109</v>
      </c>
      <c r="O75" s="308" t="s">
        <v>109</v>
      </c>
      <c r="P75" s="308" t="s">
        <v>109</v>
      </c>
      <c r="Q75" s="308" t="s">
        <v>109</v>
      </c>
      <c r="R75" s="308" t="s">
        <v>109</v>
      </c>
      <c r="S75" s="308" t="s">
        <v>109</v>
      </c>
      <c r="T75" s="308" t="s">
        <v>109</v>
      </c>
      <c r="U75" s="308" t="s">
        <v>109</v>
      </c>
      <c r="V75" s="308" t="s">
        <v>109</v>
      </c>
      <c r="W75" s="308" t="s">
        <v>109</v>
      </c>
      <c r="X75" s="308" t="s">
        <v>109</v>
      </c>
      <c r="Y75" s="308" t="s">
        <v>109</v>
      </c>
      <c r="Z75" s="308" t="s">
        <v>279</v>
      </c>
      <c r="AA75" s="308" t="s">
        <v>279</v>
      </c>
      <c r="AB75" s="308" t="s">
        <v>279</v>
      </c>
      <c r="AC75" s="308" t="s">
        <v>279</v>
      </c>
      <c r="AD75" s="308" t="s">
        <v>279</v>
      </c>
      <c r="AE75" s="308" t="s">
        <v>279</v>
      </c>
      <c r="AF75" s="308" t="s">
        <v>279</v>
      </c>
      <c r="AG75" s="308" t="s">
        <v>279</v>
      </c>
      <c r="AH75" s="308" t="s">
        <v>279</v>
      </c>
      <c r="AI75" s="308" t="s">
        <v>279</v>
      </c>
      <c r="AJ75" s="308" t="s">
        <v>279</v>
      </c>
      <c r="AK75" s="308" t="s">
        <v>279</v>
      </c>
      <c r="AL75" s="308" t="s">
        <v>279</v>
      </c>
    </row>
    <row r="76" s="237" customFormat="1" ht="47.25" hidden="1">
      <c r="A76" s="151" t="s">
        <v>306</v>
      </c>
      <c r="B76" s="152" t="s">
        <v>307</v>
      </c>
      <c r="C76" s="149" t="s">
        <v>108</v>
      </c>
      <c r="D76" s="308" t="s">
        <v>109</v>
      </c>
      <c r="E76" s="308" t="s">
        <v>109</v>
      </c>
      <c r="F76" s="308" t="s">
        <v>109</v>
      </c>
      <c r="G76" s="308" t="s">
        <v>109</v>
      </c>
      <c r="H76" s="308" t="s">
        <v>109</v>
      </c>
      <c r="I76" s="308" t="s">
        <v>109</v>
      </c>
      <c r="J76" s="308" t="s">
        <v>109</v>
      </c>
      <c r="K76" s="308" t="s">
        <v>109</v>
      </c>
      <c r="L76" s="308" t="s">
        <v>109</v>
      </c>
      <c r="M76" s="308" t="s">
        <v>109</v>
      </c>
      <c r="N76" s="308" t="s">
        <v>109</v>
      </c>
      <c r="O76" s="308" t="s">
        <v>109</v>
      </c>
      <c r="P76" s="308" t="s">
        <v>109</v>
      </c>
      <c r="Q76" s="308" t="s">
        <v>109</v>
      </c>
      <c r="R76" s="308" t="s">
        <v>109</v>
      </c>
      <c r="S76" s="308" t="s">
        <v>109</v>
      </c>
      <c r="T76" s="308" t="s">
        <v>109</v>
      </c>
      <c r="U76" s="308" t="s">
        <v>109</v>
      </c>
      <c r="V76" s="308" t="s">
        <v>109</v>
      </c>
      <c r="W76" s="308" t="s">
        <v>109</v>
      </c>
      <c r="X76" s="308" t="s">
        <v>109</v>
      </c>
      <c r="Y76" s="308" t="s">
        <v>109</v>
      </c>
      <c r="Z76" s="308" t="s">
        <v>279</v>
      </c>
      <c r="AA76" s="308" t="s">
        <v>279</v>
      </c>
      <c r="AB76" s="308" t="s">
        <v>279</v>
      </c>
      <c r="AC76" s="308" t="s">
        <v>279</v>
      </c>
      <c r="AD76" s="308" t="s">
        <v>279</v>
      </c>
      <c r="AE76" s="308" t="s">
        <v>279</v>
      </c>
      <c r="AF76" s="308" t="s">
        <v>279</v>
      </c>
      <c r="AG76" s="308" t="s">
        <v>279</v>
      </c>
      <c r="AH76" s="308" t="s">
        <v>279</v>
      </c>
      <c r="AI76" s="308" t="s">
        <v>279</v>
      </c>
      <c r="AJ76" s="308" t="s">
        <v>279</v>
      </c>
      <c r="AK76" s="308" t="s">
        <v>279</v>
      </c>
      <c r="AL76" s="308" t="s">
        <v>279</v>
      </c>
    </row>
    <row r="77" s="237" customFormat="1" ht="47.25" hidden="1">
      <c r="A77" s="151" t="s">
        <v>308</v>
      </c>
      <c r="B77" s="282" t="s">
        <v>309</v>
      </c>
      <c r="C77" s="149" t="s">
        <v>108</v>
      </c>
      <c r="D77" s="308" t="s">
        <v>109</v>
      </c>
      <c r="E77" s="308" t="s">
        <v>109</v>
      </c>
      <c r="F77" s="308" t="s">
        <v>109</v>
      </c>
      <c r="G77" s="308" t="s">
        <v>109</v>
      </c>
      <c r="H77" s="308" t="s">
        <v>109</v>
      </c>
      <c r="I77" s="308" t="s">
        <v>109</v>
      </c>
      <c r="J77" s="308" t="s">
        <v>109</v>
      </c>
      <c r="K77" s="308" t="s">
        <v>109</v>
      </c>
      <c r="L77" s="308" t="s">
        <v>109</v>
      </c>
      <c r="M77" s="308" t="s">
        <v>109</v>
      </c>
      <c r="N77" s="308" t="s">
        <v>109</v>
      </c>
      <c r="O77" s="308" t="s">
        <v>109</v>
      </c>
      <c r="P77" s="308" t="s">
        <v>109</v>
      </c>
      <c r="Q77" s="308" t="s">
        <v>109</v>
      </c>
      <c r="R77" s="308" t="s">
        <v>109</v>
      </c>
      <c r="S77" s="308" t="s">
        <v>109</v>
      </c>
      <c r="T77" s="308" t="s">
        <v>109</v>
      </c>
      <c r="U77" s="308" t="s">
        <v>109</v>
      </c>
      <c r="V77" s="308" t="s">
        <v>109</v>
      </c>
      <c r="W77" s="308" t="s">
        <v>109</v>
      </c>
      <c r="X77" s="308" t="s">
        <v>109</v>
      </c>
      <c r="Y77" s="308" t="s">
        <v>109</v>
      </c>
      <c r="Z77" s="308" t="s">
        <v>279</v>
      </c>
      <c r="AA77" s="308" t="s">
        <v>279</v>
      </c>
      <c r="AB77" s="308" t="s">
        <v>279</v>
      </c>
      <c r="AC77" s="308" t="s">
        <v>279</v>
      </c>
      <c r="AD77" s="308" t="s">
        <v>279</v>
      </c>
      <c r="AE77" s="308" t="s">
        <v>279</v>
      </c>
      <c r="AF77" s="308" t="s">
        <v>279</v>
      </c>
      <c r="AG77" s="308" t="s">
        <v>279</v>
      </c>
      <c r="AH77" s="308" t="s">
        <v>279</v>
      </c>
      <c r="AI77" s="308" t="s">
        <v>279</v>
      </c>
      <c r="AJ77" s="308" t="s">
        <v>279</v>
      </c>
      <c r="AK77" s="308" t="s">
        <v>279</v>
      </c>
      <c r="AL77" s="308" t="s">
        <v>279</v>
      </c>
    </row>
    <row r="78" s="237" customFormat="1" ht="31.5">
      <c r="A78" s="154" t="s">
        <v>218</v>
      </c>
      <c r="B78" s="155" t="s">
        <v>219</v>
      </c>
      <c r="C78" s="305" t="s">
        <v>108</v>
      </c>
      <c r="D78" s="306" t="s">
        <v>109</v>
      </c>
      <c r="E78" s="306" t="s">
        <v>109</v>
      </c>
      <c r="F78" s="306" t="s">
        <v>109</v>
      </c>
      <c r="G78" s="306" t="s">
        <v>109</v>
      </c>
      <c r="H78" s="306" t="s">
        <v>109</v>
      </c>
      <c r="I78" s="306" t="s">
        <v>109</v>
      </c>
      <c r="J78" s="306" t="s">
        <v>109</v>
      </c>
      <c r="K78" s="306" t="s">
        <v>109</v>
      </c>
      <c r="L78" s="306" t="s">
        <v>109</v>
      </c>
      <c r="M78" s="306" t="s">
        <v>109</v>
      </c>
      <c r="N78" s="306" t="s">
        <v>109</v>
      </c>
      <c r="O78" s="306" t="s">
        <v>109</v>
      </c>
      <c r="P78" s="306" t="s">
        <v>109</v>
      </c>
      <c r="Q78" s="306" t="s">
        <v>109</v>
      </c>
      <c r="R78" s="306" t="s">
        <v>109</v>
      </c>
      <c r="S78" s="306" t="s">
        <v>109</v>
      </c>
      <c r="T78" s="306" t="s">
        <v>109</v>
      </c>
      <c r="U78" s="306" t="s">
        <v>109</v>
      </c>
      <c r="V78" s="306" t="s">
        <v>109</v>
      </c>
      <c r="W78" s="306" t="s">
        <v>109</v>
      </c>
      <c r="X78" s="306" t="s">
        <v>109</v>
      </c>
      <c r="Y78" s="306" t="s">
        <v>109</v>
      </c>
      <c r="Z78" s="306" t="s">
        <v>109</v>
      </c>
      <c r="AA78" s="306" t="s">
        <v>109</v>
      </c>
      <c r="AB78" s="306" t="s">
        <v>109</v>
      </c>
      <c r="AC78" s="306" t="s">
        <v>109</v>
      </c>
      <c r="AD78" s="306" t="s">
        <v>109</v>
      </c>
      <c r="AE78" s="306" t="s">
        <v>109</v>
      </c>
      <c r="AF78" s="306" t="s">
        <v>109</v>
      </c>
      <c r="AG78" s="306" t="s">
        <v>109</v>
      </c>
      <c r="AH78" s="306" t="s">
        <v>109</v>
      </c>
      <c r="AI78" s="306" t="s">
        <v>109</v>
      </c>
      <c r="AJ78" s="306" t="s">
        <v>109</v>
      </c>
      <c r="AK78" s="306" t="s">
        <v>109</v>
      </c>
      <c r="AL78" s="306" t="s">
        <v>109</v>
      </c>
    </row>
    <row r="79" s="237" customFormat="1"/>
  </sheetData>
  <mergeCells count="22">
    <mergeCell ref="AG17:AL17"/>
    <mergeCell ref="A12:AL12"/>
    <mergeCell ref="A13:AL13"/>
    <mergeCell ref="A14:AL14"/>
    <mergeCell ref="A15:A18"/>
    <mergeCell ref="B15:B18"/>
    <mergeCell ref="C15:C18"/>
    <mergeCell ref="D15:AL15"/>
    <mergeCell ref="D16:J16"/>
    <mergeCell ref="K16:Q16"/>
    <mergeCell ref="R16:X16"/>
    <mergeCell ref="Y16:AE16"/>
    <mergeCell ref="AF16:AL16"/>
    <mergeCell ref="E17:J17"/>
    <mergeCell ref="L17:Q17"/>
    <mergeCell ref="S17:X17"/>
    <mergeCell ref="Z17:AE17"/>
    <mergeCell ref="A4:AL4"/>
    <mergeCell ref="A5:AL5"/>
    <mergeCell ref="A7:AL7"/>
    <mergeCell ref="A8:AL8"/>
    <mergeCell ref="A10:AL10"/>
  </mergeCells>
  <pageMargins left="0.70866099999999987" right="0.70866099999999987" top="0.748031" bottom="0.748031" header="0.31496099999999999" footer="0.31496099999999999"/>
  <pageSetup paperSize="8" scale="31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11">
    <pageSetUpPr fitToPage="1"/>
  </sheetPr>
  <sheetViews>
    <sheetView topLeftCell="A10" zoomScale="64" workbookViewId="0">
      <selection activeCell="AE51" sqref="AE51"/>
    </sheetView>
  </sheetViews>
  <sheetFormatPr defaultRowHeight="15.75" customHeight="1"/>
  <cols>
    <col customWidth="1" min="1" max="1" style="1" width="11.625"/>
    <col customWidth="1" min="2" max="2" style="1" width="39.75"/>
    <col customWidth="1" min="3" max="3" style="1" width="13.875"/>
    <col customWidth="1" min="4" max="4" style="1" width="9"/>
    <col customWidth="1" min="5" max="5" style="1" width="6.125"/>
    <col customWidth="1" min="6" max="10" style="1" width="6"/>
    <col customWidth="1" min="11" max="11" style="1" width="7.375"/>
    <col customWidth="1" min="12" max="17" style="1" width="6"/>
    <col customWidth="1" min="18" max="18" style="1" width="9.75"/>
    <col customWidth="1" min="19" max="24" style="1" width="6"/>
    <col customWidth="1" min="25" max="25" style="1" width="9"/>
    <col customWidth="1" min="26" max="26" style="1" width="9.375"/>
    <col customWidth="1" min="27" max="38" style="1" width="9.75"/>
    <col customWidth="1" min="39" max="39" style="1" width="3.5"/>
    <col customWidth="1" min="40" max="40" style="1" width="5.75"/>
    <col customWidth="1" min="41" max="41" style="1" width="16.125"/>
    <col customWidth="1" min="42" max="42" style="1" width="21.25"/>
    <col customWidth="1" min="43" max="43" style="1" width="12.625"/>
    <col customWidth="1" min="44" max="44" style="1" width="22.375"/>
    <col customWidth="1" min="45" max="45" style="1" width="10.875"/>
    <col customWidth="1" min="46" max="46" style="1" width="17.375"/>
    <col customWidth="1" min="47" max="48" style="1" width="4.125"/>
    <col customWidth="1" min="49" max="49" style="1" width="3.75"/>
    <col customWidth="1" min="50" max="50" style="1" width="3.875"/>
    <col customWidth="1" min="51" max="51" style="1" width="4.5"/>
    <col customWidth="1" min="52" max="52" style="1" width="5"/>
    <col customWidth="1" min="53" max="53" style="1" width="5.5"/>
    <col customWidth="1" min="54" max="54" style="1" width="5.75"/>
    <col customWidth="1" min="55" max="55" style="1" width="5.5"/>
    <col customWidth="1" min="56" max="57" style="1" width="5"/>
    <col customWidth="1" min="58" max="58" style="1" width="12.875"/>
    <col customWidth="1" min="59" max="68" style="1" width="5"/>
    <col customWidth="1" min="69" max="257" style="1" width="9"/>
  </cols>
  <sheetData>
    <row r="1">
      <c r="AL1" s="114" t="s">
        <v>526</v>
      </c>
    </row>
    <row r="2">
      <c r="AL2" s="114" t="s">
        <v>1</v>
      </c>
    </row>
    <row r="3">
      <c r="AJ3" s="1" t="s">
        <v>572</v>
      </c>
      <c r="AK3" s="1" t="s">
        <v>312</v>
      </c>
      <c r="AL3" s="114" t="s">
        <v>313</v>
      </c>
      <c r="AN3" s="1" t="s">
        <v>314</v>
      </c>
    </row>
    <row r="4" ht="18.75">
      <c r="A4" s="968" t="s">
        <v>527</v>
      </c>
      <c r="B4" s="968"/>
      <c r="C4" s="968"/>
      <c r="D4" s="968"/>
      <c r="E4" s="968"/>
      <c r="F4" s="968"/>
      <c r="G4" s="968"/>
      <c r="H4" s="968"/>
      <c r="I4" s="968"/>
      <c r="J4" s="968"/>
      <c r="K4" s="968"/>
      <c r="L4" s="968"/>
      <c r="M4" s="968"/>
      <c r="N4" s="968"/>
      <c r="O4" s="968"/>
      <c r="P4" s="968"/>
      <c r="Q4" s="968"/>
      <c r="R4" s="968"/>
      <c r="S4" s="968"/>
      <c r="T4" s="968"/>
      <c r="U4" s="968"/>
      <c r="V4" s="968"/>
      <c r="W4" s="968"/>
      <c r="X4" s="968"/>
      <c r="Y4" s="968"/>
      <c r="Z4" s="968"/>
      <c r="AA4" s="968"/>
      <c r="AB4" s="968"/>
      <c r="AC4" s="968"/>
      <c r="AD4" s="968"/>
      <c r="AE4" s="968"/>
      <c r="AF4" s="968"/>
      <c r="AG4" s="968"/>
      <c r="AH4" s="968"/>
      <c r="AI4" s="968"/>
      <c r="AJ4" s="968"/>
      <c r="AK4" s="968"/>
      <c r="AL4" s="968"/>
    </row>
    <row r="5" ht="18.75">
      <c r="A5" s="940" t="s">
        <v>411</v>
      </c>
      <c r="B5" s="940"/>
      <c r="C5" s="940"/>
      <c r="D5" s="940"/>
      <c r="E5" s="940"/>
      <c r="F5" s="940"/>
      <c r="G5" s="940"/>
      <c r="H5" s="940"/>
      <c r="I5" s="940"/>
      <c r="J5" s="940"/>
      <c r="K5" s="940"/>
      <c r="L5" s="940"/>
      <c r="M5" s="940"/>
      <c r="N5" s="940"/>
      <c r="O5" s="940"/>
      <c r="P5" s="940"/>
      <c r="Q5" s="940"/>
      <c r="R5" s="940"/>
      <c r="S5" s="940"/>
      <c r="T5" s="940"/>
      <c r="U5" s="940"/>
      <c r="V5" s="940"/>
      <c r="W5" s="940"/>
      <c r="X5" s="940"/>
      <c r="Y5" s="940"/>
      <c r="Z5" s="940"/>
      <c r="AA5" s="940"/>
      <c r="AB5" s="940"/>
      <c r="AC5" s="940"/>
      <c r="AD5" s="940"/>
      <c r="AE5" s="940"/>
      <c r="AF5" s="940"/>
      <c r="AG5" s="940"/>
      <c r="AH5" s="940"/>
      <c r="AI5" s="940"/>
      <c r="AJ5" s="940"/>
      <c r="AK5" s="940"/>
      <c r="AL5" s="940"/>
    </row>
    <row r="6">
      <c r="A6" s="268"/>
      <c r="B6" s="268"/>
      <c r="C6" s="268"/>
      <c r="D6" s="268"/>
      <c r="E6" s="268"/>
      <c r="F6" s="268"/>
      <c r="G6" s="268"/>
      <c r="H6" s="268"/>
      <c r="I6" s="268"/>
      <c r="J6" s="268"/>
      <c r="K6" s="268"/>
      <c r="L6" s="268"/>
      <c r="M6" s="268"/>
      <c r="N6" s="268"/>
      <c r="O6" s="268"/>
      <c r="P6" s="268"/>
      <c r="Q6" s="268"/>
      <c r="R6" s="268"/>
      <c r="S6" s="268"/>
      <c r="T6" s="268"/>
      <c r="U6" s="268"/>
      <c r="V6" s="268"/>
      <c r="W6" s="268"/>
      <c r="X6" s="268"/>
      <c r="Y6" s="268"/>
      <c r="Z6" s="268"/>
      <c r="AA6" s="268"/>
      <c r="AB6" s="268"/>
      <c r="AC6" s="268"/>
      <c r="AD6" s="268"/>
      <c r="AE6" s="268"/>
      <c r="AF6" s="268"/>
      <c r="AG6" s="268"/>
      <c r="AH6" s="268"/>
      <c r="AI6" s="268"/>
      <c r="AJ6" s="268"/>
      <c r="AK6" s="268"/>
      <c r="AL6" s="268"/>
    </row>
    <row r="7" ht="18.75">
      <c r="A7" s="902" t="s">
        <v>317</v>
      </c>
      <c r="B7" s="902"/>
      <c r="C7" s="902"/>
      <c r="D7" s="902"/>
      <c r="E7" s="902"/>
      <c r="F7" s="902"/>
      <c r="G7" s="902"/>
      <c r="H7" s="902"/>
      <c r="I7" s="902"/>
      <c r="J7" s="902"/>
      <c r="K7" s="902"/>
      <c r="L7" s="902"/>
      <c r="M7" s="902"/>
      <c r="N7" s="902"/>
      <c r="O7" s="902"/>
      <c r="P7" s="902"/>
      <c r="Q7" s="902"/>
      <c r="R7" s="902"/>
      <c r="S7" s="902"/>
      <c r="T7" s="902"/>
      <c r="U7" s="902"/>
      <c r="V7" s="902"/>
      <c r="W7" s="902"/>
      <c r="X7" s="902"/>
      <c r="Y7" s="902"/>
      <c r="Z7" s="902"/>
      <c r="AA7" s="902"/>
      <c r="AB7" s="902"/>
      <c r="AC7" s="902"/>
      <c r="AD7" s="902"/>
      <c r="AE7" s="902"/>
      <c r="AF7" s="902"/>
      <c r="AG7" s="902"/>
      <c r="AH7" s="902"/>
      <c r="AI7" s="902"/>
      <c r="AJ7" s="902"/>
      <c r="AK7" s="902"/>
      <c r="AL7" s="902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</row>
    <row r="8">
      <c r="A8" s="903" t="s">
        <v>4</v>
      </c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3"/>
      <c r="O8" s="903"/>
      <c r="P8" s="903"/>
      <c r="Q8" s="903"/>
      <c r="R8" s="903"/>
      <c r="S8" s="903"/>
      <c r="T8" s="903"/>
      <c r="U8" s="903"/>
      <c r="V8" s="903"/>
      <c r="W8" s="903"/>
      <c r="X8" s="903"/>
      <c r="Y8" s="903"/>
      <c r="Z8" s="903"/>
      <c r="AA8" s="903"/>
      <c r="AB8" s="903"/>
      <c r="AC8" s="903"/>
      <c r="AD8" s="903"/>
      <c r="AE8" s="903"/>
      <c r="AF8" s="903"/>
      <c r="AG8" s="903"/>
      <c r="AH8" s="903"/>
      <c r="AI8" s="903"/>
      <c r="AJ8" s="903"/>
      <c r="AK8" s="903"/>
      <c r="AL8" s="903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</row>
    <row r="9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</row>
    <row r="10">
      <c r="A10" s="904" t="s">
        <v>1399</v>
      </c>
      <c r="B10" s="904"/>
      <c r="C10" s="904"/>
      <c r="D10" s="904"/>
      <c r="E10" s="904"/>
      <c r="F10" s="904"/>
      <c r="G10" s="904"/>
      <c r="H10" s="904"/>
      <c r="I10" s="904"/>
      <c r="J10" s="904"/>
      <c r="K10" s="904"/>
      <c r="L10" s="904"/>
      <c r="M10" s="904"/>
      <c r="N10" s="904"/>
      <c r="O10" s="904"/>
      <c r="P10" s="904"/>
      <c r="Q10" s="904"/>
      <c r="R10" s="904"/>
      <c r="S10" s="904"/>
      <c r="T10" s="904"/>
      <c r="U10" s="904"/>
      <c r="V10" s="904"/>
      <c r="W10" s="904"/>
      <c r="X10" s="904"/>
      <c r="Y10" s="904"/>
      <c r="Z10" s="904"/>
      <c r="AA10" s="904"/>
      <c r="AB10" s="904"/>
      <c r="AC10" s="904"/>
      <c r="AD10" s="904"/>
      <c r="AE10" s="904"/>
      <c r="AF10" s="904"/>
      <c r="AG10" s="904"/>
      <c r="AH10" s="904"/>
      <c r="AI10" s="904"/>
      <c r="AJ10" s="904"/>
      <c r="AK10" s="904"/>
      <c r="AL10" s="904"/>
      <c r="AM10" s="271"/>
      <c r="AN10" s="271"/>
      <c r="AO10" s="271"/>
      <c r="AP10" s="271"/>
      <c r="AQ10" s="271"/>
      <c r="AR10" s="271"/>
      <c r="AS10" s="271"/>
      <c r="AT10" s="271"/>
      <c r="AU10" s="271"/>
      <c r="AV10" s="271"/>
      <c r="AW10" s="271"/>
      <c r="AX10" s="271"/>
      <c r="AY10" s="271"/>
      <c r="AZ10" s="271"/>
      <c r="BA10" s="271"/>
      <c r="BB10" s="271"/>
      <c r="BC10" s="271"/>
      <c r="BD10" s="271"/>
      <c r="BE10" s="271"/>
      <c r="BF10" s="271"/>
    </row>
    <row r="11" ht="18.75">
      <c r="A11" s="162"/>
      <c r="B11" s="162"/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  <c r="AI11" s="162"/>
      <c r="AJ11" s="162"/>
      <c r="AK11" s="162"/>
      <c r="AL11" s="162"/>
      <c r="AM11" s="310"/>
      <c r="AN11" s="310"/>
      <c r="AO11" s="310"/>
      <c r="AP11" s="310"/>
      <c r="AQ11" s="310"/>
      <c r="AR11" s="310"/>
      <c r="AS11" s="310"/>
      <c r="AT11" s="310"/>
      <c r="AU11" s="310"/>
      <c r="AV11" s="310"/>
      <c r="AW11" s="310"/>
      <c r="AX11" s="310"/>
    </row>
    <row r="12" ht="18.75">
      <c r="A12" s="969" t="s">
        <v>1400</v>
      </c>
      <c r="B12" s="969"/>
      <c r="C12" s="969"/>
      <c r="D12" s="969"/>
      <c r="E12" s="969"/>
      <c r="F12" s="969"/>
      <c r="G12" s="969"/>
      <c r="H12" s="969"/>
      <c r="I12" s="969"/>
      <c r="J12" s="969"/>
      <c r="K12" s="969"/>
      <c r="L12" s="969"/>
      <c r="M12" s="969"/>
      <c r="N12" s="969"/>
      <c r="O12" s="969"/>
      <c r="P12" s="969"/>
      <c r="Q12" s="969"/>
      <c r="R12" s="969"/>
      <c r="S12" s="969"/>
      <c r="T12" s="969"/>
      <c r="U12" s="969"/>
      <c r="V12" s="969"/>
      <c r="W12" s="969"/>
      <c r="X12" s="969"/>
      <c r="Y12" s="969"/>
      <c r="Z12" s="969"/>
      <c r="AA12" s="969"/>
      <c r="AB12" s="969"/>
      <c r="AC12" s="969"/>
      <c r="AD12" s="969"/>
      <c r="AE12" s="969"/>
      <c r="AF12" s="969"/>
      <c r="AG12" s="969"/>
      <c r="AH12" s="969"/>
      <c r="AI12" s="969"/>
      <c r="AJ12" s="969"/>
      <c r="AK12" s="969"/>
      <c r="AL12" s="969"/>
      <c r="AM12" s="273"/>
      <c r="AN12" s="273"/>
      <c r="AO12" s="273"/>
      <c r="AP12" s="273"/>
      <c r="AQ12" s="273"/>
      <c r="AR12" s="273"/>
      <c r="AS12" s="273"/>
      <c r="AT12" s="273"/>
      <c r="AU12" s="273"/>
      <c r="AV12" s="273"/>
      <c r="AW12" s="273"/>
      <c r="AX12" s="273"/>
      <c r="AY12" s="273"/>
      <c r="AZ12" s="273"/>
      <c r="BA12" s="273"/>
      <c r="BB12" s="273"/>
      <c r="BC12" s="273"/>
      <c r="BD12" s="273"/>
      <c r="BE12" s="273"/>
      <c r="BF12" s="273"/>
      <c r="BG12" s="273"/>
      <c r="BH12" s="273"/>
      <c r="BI12" s="273"/>
      <c r="BJ12" s="273"/>
      <c r="BK12" s="273"/>
      <c r="BL12" s="273"/>
      <c r="BM12" s="273"/>
      <c r="BN12" s="273"/>
      <c r="BO12" s="273"/>
    </row>
    <row r="13" ht="15.75" customHeight="1">
      <c r="A13" s="970" t="s">
        <v>320</v>
      </c>
      <c r="B13" s="970"/>
      <c r="C13" s="970"/>
      <c r="D13" s="970"/>
      <c r="E13" s="970"/>
      <c r="F13" s="970"/>
      <c r="G13" s="970"/>
      <c r="H13" s="970"/>
      <c r="I13" s="970"/>
      <c r="J13" s="970"/>
      <c r="K13" s="970"/>
      <c r="L13" s="970"/>
      <c r="M13" s="970"/>
      <c r="N13" s="970"/>
      <c r="O13" s="970"/>
      <c r="P13" s="970"/>
      <c r="Q13" s="970"/>
      <c r="R13" s="970"/>
      <c r="S13" s="970"/>
      <c r="T13" s="970"/>
      <c r="U13" s="970"/>
      <c r="V13" s="970"/>
      <c r="W13" s="970"/>
      <c r="X13" s="970"/>
      <c r="Y13" s="970"/>
      <c r="Z13" s="970"/>
      <c r="AA13" s="970"/>
      <c r="AB13" s="970"/>
      <c r="AC13" s="970"/>
      <c r="AD13" s="970"/>
      <c r="AE13" s="970"/>
      <c r="AF13" s="970"/>
      <c r="AG13" s="970"/>
      <c r="AH13" s="970"/>
      <c r="AI13" s="970"/>
      <c r="AJ13" s="970"/>
      <c r="AK13" s="970"/>
      <c r="AL13" s="970"/>
      <c r="AM13" s="274"/>
      <c r="AN13" s="274"/>
      <c r="AO13" s="274"/>
      <c r="AP13" s="274"/>
      <c r="AQ13" s="274"/>
      <c r="AR13" s="274"/>
      <c r="AS13" s="274"/>
      <c r="AT13" s="274"/>
      <c r="AU13" s="274"/>
      <c r="AV13" s="274"/>
      <c r="AW13" s="274"/>
      <c r="AX13" s="274"/>
      <c r="AY13" s="274"/>
      <c r="AZ13" s="274"/>
      <c r="BA13" s="274"/>
      <c r="BB13" s="274"/>
      <c r="BC13" s="274"/>
      <c r="BD13" s="274"/>
      <c r="BE13" s="274"/>
      <c r="BF13" s="274"/>
      <c r="BG13" s="274"/>
      <c r="BH13" s="274"/>
      <c r="BI13" s="274"/>
      <c r="BJ13" s="274"/>
      <c r="BK13" s="274"/>
      <c r="BL13" s="274"/>
      <c r="BM13" s="274"/>
      <c r="BN13" s="274"/>
      <c r="BO13" s="274"/>
    </row>
    <row r="14" s="237" customFormat="1">
      <c r="A14" s="951"/>
      <c r="B14" s="951"/>
      <c r="C14" s="951"/>
      <c r="D14" s="951"/>
      <c r="E14" s="951"/>
      <c r="F14" s="951"/>
      <c r="G14" s="951"/>
      <c r="H14" s="951"/>
      <c r="I14" s="951"/>
      <c r="J14" s="951"/>
      <c r="K14" s="951"/>
      <c r="L14" s="951"/>
      <c r="M14" s="951"/>
      <c r="N14" s="951"/>
      <c r="O14" s="951"/>
      <c r="P14" s="951"/>
      <c r="Q14" s="951"/>
      <c r="R14" s="951"/>
      <c r="S14" s="951"/>
      <c r="T14" s="951"/>
      <c r="U14" s="951"/>
      <c r="V14" s="951"/>
      <c r="W14" s="951"/>
      <c r="X14" s="951"/>
      <c r="Y14" s="951"/>
      <c r="Z14" s="951"/>
      <c r="AA14" s="951"/>
      <c r="AB14" s="951"/>
      <c r="AC14" s="951"/>
      <c r="AD14" s="951"/>
      <c r="AE14" s="951"/>
      <c r="AF14" s="951"/>
      <c r="AG14" s="951"/>
      <c r="AH14" s="951"/>
      <c r="AI14" s="951"/>
      <c r="AJ14" s="951"/>
      <c r="AK14" s="951"/>
      <c r="AL14" s="951"/>
      <c r="AM14" s="250"/>
      <c r="AN14" s="250"/>
      <c r="AO14" s="250"/>
      <c r="AP14" s="250"/>
      <c r="AQ14" s="299"/>
      <c r="AR14" s="299"/>
      <c r="AS14" s="299"/>
      <c r="AT14" s="299"/>
      <c r="AU14" s="299"/>
      <c r="AV14" s="299"/>
      <c r="AW14" s="299"/>
      <c r="AX14" s="299"/>
      <c r="AY14" s="299"/>
      <c r="AZ14" s="299"/>
      <c r="BA14" s="299"/>
      <c r="BB14" s="299"/>
      <c r="BC14" s="299"/>
      <c r="BD14" s="299"/>
      <c r="BE14" s="299"/>
      <c r="BF14" s="299"/>
    </row>
    <row r="15" s="237" customFormat="1" ht="19.5" customHeight="1">
      <c r="A15" s="952" t="s">
        <v>6</v>
      </c>
      <c r="B15" s="955" t="s">
        <v>7</v>
      </c>
      <c r="C15" s="955" t="s">
        <v>240</v>
      </c>
      <c r="D15" s="967" t="s">
        <v>574</v>
      </c>
      <c r="E15" s="967"/>
      <c r="F15" s="967"/>
      <c r="G15" s="967"/>
      <c r="H15" s="967"/>
      <c r="I15" s="967"/>
      <c r="J15" s="967"/>
      <c r="K15" s="967"/>
      <c r="L15" s="967"/>
      <c r="M15" s="967"/>
      <c r="N15" s="967"/>
      <c r="O15" s="967"/>
      <c r="P15" s="967"/>
      <c r="Q15" s="967"/>
      <c r="R15" s="967"/>
      <c r="S15" s="967"/>
      <c r="T15" s="967"/>
      <c r="U15" s="967"/>
      <c r="V15" s="967"/>
      <c r="W15" s="967"/>
      <c r="X15" s="967"/>
      <c r="Y15" s="967"/>
      <c r="Z15" s="967"/>
      <c r="AA15" s="967"/>
      <c r="AB15" s="967"/>
      <c r="AC15" s="967"/>
      <c r="AD15" s="967"/>
      <c r="AE15" s="967"/>
      <c r="AF15" s="967"/>
      <c r="AG15" s="967"/>
      <c r="AH15" s="967"/>
      <c r="AI15" s="967"/>
      <c r="AJ15" s="967"/>
      <c r="AK15" s="967"/>
      <c r="AL15" s="967"/>
    </row>
    <row r="16" s="237" customFormat="1" ht="43.5" customHeight="1">
      <c r="A16" s="953"/>
      <c r="B16" s="955"/>
      <c r="C16" s="955"/>
      <c r="D16" s="967" t="s">
        <v>530</v>
      </c>
      <c r="E16" s="967"/>
      <c r="F16" s="967"/>
      <c r="G16" s="967"/>
      <c r="H16" s="967"/>
      <c r="I16" s="967"/>
      <c r="J16" s="967"/>
      <c r="K16" s="967" t="s">
        <v>531</v>
      </c>
      <c r="L16" s="967"/>
      <c r="M16" s="967"/>
      <c r="N16" s="967"/>
      <c r="O16" s="967"/>
      <c r="P16" s="967"/>
      <c r="Q16" s="967"/>
      <c r="R16" s="967" t="s">
        <v>532</v>
      </c>
      <c r="S16" s="967"/>
      <c r="T16" s="967"/>
      <c r="U16" s="967"/>
      <c r="V16" s="967"/>
      <c r="W16" s="967"/>
      <c r="X16" s="967"/>
      <c r="Y16" s="967" t="s">
        <v>533</v>
      </c>
      <c r="Z16" s="967"/>
      <c r="AA16" s="967"/>
      <c r="AB16" s="967"/>
      <c r="AC16" s="967"/>
      <c r="AD16" s="967"/>
      <c r="AE16" s="967"/>
      <c r="AF16" s="955" t="s">
        <v>575</v>
      </c>
      <c r="AG16" s="955"/>
      <c r="AH16" s="955"/>
      <c r="AI16" s="955"/>
      <c r="AJ16" s="955"/>
      <c r="AK16" s="955"/>
      <c r="AL16" s="955"/>
    </row>
    <row r="17" s="237" customFormat="1" ht="43.5" customHeight="1">
      <c r="A17" s="953"/>
      <c r="B17" s="955"/>
      <c r="C17" s="955"/>
      <c r="D17" s="251" t="s">
        <v>430</v>
      </c>
      <c r="E17" s="967" t="s">
        <v>431</v>
      </c>
      <c r="F17" s="967"/>
      <c r="G17" s="967"/>
      <c r="H17" s="967"/>
      <c r="I17" s="967"/>
      <c r="J17" s="967"/>
      <c r="K17" s="251" t="s">
        <v>430</v>
      </c>
      <c r="L17" s="955" t="s">
        <v>431</v>
      </c>
      <c r="M17" s="955"/>
      <c r="N17" s="955"/>
      <c r="O17" s="955"/>
      <c r="P17" s="955"/>
      <c r="Q17" s="955"/>
      <c r="R17" s="251" t="s">
        <v>430</v>
      </c>
      <c r="S17" s="955" t="s">
        <v>431</v>
      </c>
      <c r="T17" s="955"/>
      <c r="U17" s="955"/>
      <c r="V17" s="955"/>
      <c r="W17" s="955"/>
      <c r="X17" s="955"/>
      <c r="Y17" s="251" t="s">
        <v>430</v>
      </c>
      <c r="Z17" s="955" t="s">
        <v>431</v>
      </c>
      <c r="AA17" s="955"/>
      <c r="AB17" s="955"/>
      <c r="AC17" s="955"/>
      <c r="AD17" s="955"/>
      <c r="AE17" s="955"/>
      <c r="AF17" s="251" t="s">
        <v>430</v>
      </c>
      <c r="AG17" s="955" t="s">
        <v>431</v>
      </c>
      <c r="AH17" s="955"/>
      <c r="AI17" s="955"/>
      <c r="AJ17" s="955"/>
      <c r="AK17" s="955"/>
      <c r="AL17" s="955"/>
    </row>
    <row r="18" s="237" customFormat="1" ht="87.75" customHeight="1">
      <c r="A18" s="954"/>
      <c r="B18" s="955"/>
      <c r="C18" s="955"/>
      <c r="D18" s="254" t="s">
        <v>432</v>
      </c>
      <c r="E18" s="254" t="s">
        <v>432</v>
      </c>
      <c r="F18" s="255" t="s">
        <v>433</v>
      </c>
      <c r="G18" s="255" t="s">
        <v>434</v>
      </c>
      <c r="H18" s="255" t="s">
        <v>435</v>
      </c>
      <c r="I18" s="255" t="s">
        <v>436</v>
      </c>
      <c r="J18" s="255" t="s">
        <v>437</v>
      </c>
      <c r="K18" s="254" t="s">
        <v>432</v>
      </c>
      <c r="L18" s="254" t="s">
        <v>432</v>
      </c>
      <c r="M18" s="255" t="s">
        <v>433</v>
      </c>
      <c r="N18" s="255" t="s">
        <v>434</v>
      </c>
      <c r="O18" s="255" t="s">
        <v>435</v>
      </c>
      <c r="P18" s="255" t="s">
        <v>436</v>
      </c>
      <c r="Q18" s="255" t="s">
        <v>437</v>
      </c>
      <c r="R18" s="254" t="s">
        <v>432</v>
      </c>
      <c r="S18" s="254" t="s">
        <v>432</v>
      </c>
      <c r="T18" s="255" t="s">
        <v>433</v>
      </c>
      <c r="U18" s="255" t="s">
        <v>434</v>
      </c>
      <c r="V18" s="255" t="s">
        <v>435</v>
      </c>
      <c r="W18" s="255" t="s">
        <v>436</v>
      </c>
      <c r="X18" s="255" t="s">
        <v>437</v>
      </c>
      <c r="Y18" s="254" t="s">
        <v>432</v>
      </c>
      <c r="Z18" s="254" t="s">
        <v>432</v>
      </c>
      <c r="AA18" s="255" t="s">
        <v>433</v>
      </c>
      <c r="AB18" s="255" t="s">
        <v>434</v>
      </c>
      <c r="AC18" s="255" t="s">
        <v>435</v>
      </c>
      <c r="AD18" s="255" t="s">
        <v>436</v>
      </c>
      <c r="AE18" s="255" t="s">
        <v>437</v>
      </c>
      <c r="AF18" s="254" t="s">
        <v>432</v>
      </c>
      <c r="AG18" s="254" t="s">
        <v>432</v>
      </c>
      <c r="AH18" s="255" t="s">
        <v>433</v>
      </c>
      <c r="AI18" s="255" t="s">
        <v>434</v>
      </c>
      <c r="AJ18" s="255" t="s">
        <v>435</v>
      </c>
      <c r="AK18" s="255" t="s">
        <v>436</v>
      </c>
      <c r="AL18" s="255" t="s">
        <v>437</v>
      </c>
    </row>
    <row r="19" s="237" customFormat="1">
      <c r="A19" s="253">
        <v>1</v>
      </c>
      <c r="B19" s="253">
        <v>2</v>
      </c>
      <c r="C19" s="253">
        <v>3</v>
      </c>
      <c r="D19" s="257" t="s">
        <v>535</v>
      </c>
      <c r="E19" s="257" t="s">
        <v>536</v>
      </c>
      <c r="F19" s="257" t="s">
        <v>537</v>
      </c>
      <c r="G19" s="257" t="s">
        <v>538</v>
      </c>
      <c r="H19" s="257" t="s">
        <v>539</v>
      </c>
      <c r="I19" s="257" t="s">
        <v>540</v>
      </c>
      <c r="J19" s="257" t="s">
        <v>541</v>
      </c>
      <c r="K19" s="257" t="s">
        <v>542</v>
      </c>
      <c r="L19" s="257" t="s">
        <v>543</v>
      </c>
      <c r="M19" s="257" t="s">
        <v>544</v>
      </c>
      <c r="N19" s="257" t="s">
        <v>545</v>
      </c>
      <c r="O19" s="257" t="s">
        <v>546</v>
      </c>
      <c r="P19" s="257" t="s">
        <v>547</v>
      </c>
      <c r="Q19" s="257" t="s">
        <v>548</v>
      </c>
      <c r="R19" s="257" t="s">
        <v>549</v>
      </c>
      <c r="S19" s="257" t="s">
        <v>550</v>
      </c>
      <c r="T19" s="257" t="s">
        <v>551</v>
      </c>
      <c r="U19" s="257" t="s">
        <v>552</v>
      </c>
      <c r="V19" s="257" t="s">
        <v>553</v>
      </c>
      <c r="W19" s="257" t="s">
        <v>554</v>
      </c>
      <c r="X19" s="257" t="s">
        <v>555</v>
      </c>
      <c r="Y19" s="257" t="s">
        <v>556</v>
      </c>
      <c r="Z19" s="257" t="s">
        <v>557</v>
      </c>
      <c r="AA19" s="257" t="s">
        <v>558</v>
      </c>
      <c r="AB19" s="257" t="s">
        <v>559</v>
      </c>
      <c r="AC19" s="257" t="s">
        <v>560</v>
      </c>
      <c r="AD19" s="257" t="s">
        <v>561</v>
      </c>
      <c r="AE19" s="257" t="s">
        <v>562</v>
      </c>
      <c r="AF19" s="257" t="s">
        <v>563</v>
      </c>
      <c r="AG19" s="257" t="s">
        <v>564</v>
      </c>
      <c r="AH19" s="257" t="s">
        <v>565</v>
      </c>
      <c r="AI19" s="257" t="s">
        <v>566</v>
      </c>
      <c r="AJ19" s="257" t="s">
        <v>522</v>
      </c>
      <c r="AK19" s="257" t="s">
        <v>567</v>
      </c>
      <c r="AL19" s="257" t="s">
        <v>568</v>
      </c>
    </row>
    <row r="20" s="243" customFormat="1" ht="31.5">
      <c r="A20" s="26" t="s">
        <v>106</v>
      </c>
      <c r="B20" s="27" t="s">
        <v>107</v>
      </c>
      <c r="C20" s="27" t="s">
        <v>108</v>
      </c>
      <c r="D20" s="30" t="s">
        <v>109</v>
      </c>
      <c r="E20" s="30" t="s">
        <v>109</v>
      </c>
      <c r="F20" s="30" t="s">
        <v>109</v>
      </c>
      <c r="G20" s="30" t="s">
        <v>109</v>
      </c>
      <c r="H20" s="30" t="s">
        <v>109</v>
      </c>
      <c r="I20" s="30" t="s">
        <v>109</v>
      </c>
      <c r="J20" s="30" t="s">
        <v>109</v>
      </c>
      <c r="K20" s="30" t="s">
        <v>109</v>
      </c>
      <c r="L20" s="30" t="s">
        <v>109</v>
      </c>
      <c r="M20" s="30" t="s">
        <v>109</v>
      </c>
      <c r="N20" s="30" t="s">
        <v>109</v>
      </c>
      <c r="O20" s="30" t="s">
        <v>109</v>
      </c>
      <c r="P20" s="30" t="s">
        <v>109</v>
      </c>
      <c r="Q20" s="30" t="s">
        <v>109</v>
      </c>
      <c r="R20" s="30" t="s">
        <v>109</v>
      </c>
      <c r="S20" s="30" t="s">
        <v>109</v>
      </c>
      <c r="T20" s="30" t="s">
        <v>109</v>
      </c>
      <c r="U20" s="30" t="s">
        <v>109</v>
      </c>
      <c r="V20" s="30" t="s">
        <v>109</v>
      </c>
      <c r="W20" s="30" t="s">
        <v>109</v>
      </c>
      <c r="X20" s="30" t="s">
        <v>109</v>
      </c>
      <c r="Y20" s="30" t="s">
        <v>109</v>
      </c>
      <c r="Z20" s="30">
        <f t="shared" ref="Z20:AE20" si="0">Z22</f>
        <v>16.899154150000001</v>
      </c>
      <c r="AA20" s="30">
        <f t="shared" si="0"/>
        <v>1.2000000000000002</v>
      </c>
      <c r="AB20" s="30" t="str">
        <f t="shared" si="0"/>
        <v>н/д</v>
      </c>
      <c r="AC20" s="30">
        <f t="shared" si="0"/>
        <v>0.55300000000000005</v>
      </c>
      <c r="AD20" s="30" t="str">
        <f t="shared" si="0"/>
        <v>н/д</v>
      </c>
      <c r="AE20" s="30">
        <f t="shared" si="0"/>
        <v>7</v>
      </c>
      <c r="AF20" s="30" t="s">
        <v>109</v>
      </c>
      <c r="AG20" s="30">
        <f t="shared" ref="AG20:AL60" si="1">Z20</f>
        <v>16.899154150000001</v>
      </c>
      <c r="AH20" s="30">
        <f t="shared" si="1"/>
        <v>1.2000000000000002</v>
      </c>
      <c r="AI20" s="30" t="str">
        <f t="shared" si="1"/>
        <v>н/д</v>
      </c>
      <c r="AJ20" s="30">
        <f t="shared" si="1"/>
        <v>0.55300000000000005</v>
      </c>
      <c r="AK20" s="30" t="str">
        <f t="shared" si="1"/>
        <v>н/д</v>
      </c>
      <c r="AL20" s="30">
        <f t="shared" si="1"/>
        <v>7</v>
      </c>
    </row>
    <row r="21" s="243" customFormat="1" hidden="1">
      <c r="A21" s="214" t="s">
        <v>110</v>
      </c>
      <c r="B21" s="215" t="s">
        <v>111</v>
      </c>
      <c r="C21" s="215" t="s">
        <v>108</v>
      </c>
      <c r="D21" s="311" t="s">
        <v>109</v>
      </c>
      <c r="E21" s="311" t="s">
        <v>109</v>
      </c>
      <c r="F21" s="311" t="s">
        <v>109</v>
      </c>
      <c r="G21" s="311" t="s">
        <v>109</v>
      </c>
      <c r="H21" s="311" t="s">
        <v>109</v>
      </c>
      <c r="I21" s="311" t="s">
        <v>109</v>
      </c>
      <c r="J21" s="311" t="s">
        <v>109</v>
      </c>
      <c r="K21" s="311" t="s">
        <v>109</v>
      </c>
      <c r="L21" s="311" t="s">
        <v>109</v>
      </c>
      <c r="M21" s="311" t="s">
        <v>109</v>
      </c>
      <c r="N21" s="311" t="s">
        <v>109</v>
      </c>
      <c r="O21" s="311" t="s">
        <v>109</v>
      </c>
      <c r="P21" s="311" t="s">
        <v>109</v>
      </c>
      <c r="Q21" s="311" t="s">
        <v>109</v>
      </c>
      <c r="R21" s="311" t="s">
        <v>109</v>
      </c>
      <c r="S21" s="311" t="s">
        <v>109</v>
      </c>
      <c r="T21" s="311" t="s">
        <v>109</v>
      </c>
      <c r="U21" s="311" t="s">
        <v>109</v>
      </c>
      <c r="V21" s="311" t="s">
        <v>109</v>
      </c>
      <c r="W21" s="311" t="s">
        <v>109</v>
      </c>
      <c r="X21" s="311" t="s">
        <v>109</v>
      </c>
      <c r="Y21" s="311" t="s">
        <v>109</v>
      </c>
      <c r="Z21" s="311" t="s">
        <v>279</v>
      </c>
      <c r="AA21" s="311" t="s">
        <v>279</v>
      </c>
      <c r="AB21" s="311" t="s">
        <v>279</v>
      </c>
      <c r="AC21" s="311" t="s">
        <v>279</v>
      </c>
      <c r="AD21" s="311" t="s">
        <v>279</v>
      </c>
      <c r="AE21" s="311" t="s">
        <v>279</v>
      </c>
      <c r="AF21" s="311" t="s">
        <v>109</v>
      </c>
      <c r="AG21" s="311" t="str">
        <f t="shared" si="1"/>
        <v>-</v>
      </c>
      <c r="AH21" s="311" t="str">
        <f t="shared" ref="AH21:AH60" si="2">AA21</f>
        <v>-</v>
      </c>
      <c r="AI21" s="311" t="str">
        <f t="shared" ref="AI21:AI60" si="3">AB21</f>
        <v>-</v>
      </c>
      <c r="AJ21" s="311" t="str">
        <f t="shared" ref="AJ21:AJ60" si="4">AC21</f>
        <v>-</v>
      </c>
      <c r="AK21" s="311" t="str">
        <f t="shared" ref="AK21:AK60" si="5">AD21</f>
        <v>-</v>
      </c>
      <c r="AL21" s="311" t="str">
        <f t="shared" ref="AL21:AL60" si="6">AE21</f>
        <v>-</v>
      </c>
    </row>
    <row r="22" s="243" customFormat="1" ht="31.5">
      <c r="A22" s="39" t="s">
        <v>112</v>
      </c>
      <c r="B22" s="40" t="s">
        <v>113</v>
      </c>
      <c r="C22" s="40" t="s">
        <v>108</v>
      </c>
      <c r="D22" s="44" t="s">
        <v>109</v>
      </c>
      <c r="E22" s="44" t="s">
        <v>109</v>
      </c>
      <c r="F22" s="44" t="s">
        <v>109</v>
      </c>
      <c r="G22" s="44" t="s">
        <v>109</v>
      </c>
      <c r="H22" s="44" t="s">
        <v>109</v>
      </c>
      <c r="I22" s="44" t="s">
        <v>109</v>
      </c>
      <c r="J22" s="44" t="s">
        <v>109</v>
      </c>
      <c r="K22" s="44" t="s">
        <v>109</v>
      </c>
      <c r="L22" s="44" t="s">
        <v>109</v>
      </c>
      <c r="M22" s="44" t="s">
        <v>109</v>
      </c>
      <c r="N22" s="44" t="s">
        <v>109</v>
      </c>
      <c r="O22" s="44" t="s">
        <v>109</v>
      </c>
      <c r="P22" s="44" t="s">
        <v>109</v>
      </c>
      <c r="Q22" s="44" t="s">
        <v>109</v>
      </c>
      <c r="R22" s="44" t="s">
        <v>109</v>
      </c>
      <c r="S22" s="44" t="s">
        <v>109</v>
      </c>
      <c r="T22" s="44" t="s">
        <v>109</v>
      </c>
      <c r="U22" s="44" t="s">
        <v>109</v>
      </c>
      <c r="V22" s="44" t="s">
        <v>109</v>
      </c>
      <c r="W22" s="44" t="s">
        <v>109</v>
      </c>
      <c r="X22" s="44" t="s">
        <v>109</v>
      </c>
      <c r="Y22" s="44" t="s">
        <v>109</v>
      </c>
      <c r="Z22" s="44">
        <f t="shared" ref="Z22:AE22" si="7">Z27</f>
        <v>16.899154150000001</v>
      </c>
      <c r="AA22" s="44">
        <f t="shared" si="7"/>
        <v>1.2000000000000002</v>
      </c>
      <c r="AB22" s="44" t="str">
        <f t="shared" si="7"/>
        <v>н/д</v>
      </c>
      <c r="AC22" s="44">
        <f t="shared" si="7"/>
        <v>0.55300000000000005</v>
      </c>
      <c r="AD22" s="44" t="str">
        <f t="shared" si="7"/>
        <v>н/д</v>
      </c>
      <c r="AE22" s="44">
        <f t="shared" si="7"/>
        <v>7</v>
      </c>
      <c r="AF22" s="44" t="s">
        <v>109</v>
      </c>
      <c r="AG22" s="44">
        <f t="shared" si="1"/>
        <v>16.899154150000001</v>
      </c>
      <c r="AH22" s="44">
        <f t="shared" si="2"/>
        <v>1.2000000000000002</v>
      </c>
      <c r="AI22" s="44" t="str">
        <f t="shared" si="3"/>
        <v>н/д</v>
      </c>
      <c r="AJ22" s="44">
        <f t="shared" si="4"/>
        <v>0.55300000000000005</v>
      </c>
      <c r="AK22" s="44" t="str">
        <f t="shared" si="5"/>
        <v>н/д</v>
      </c>
      <c r="AL22" s="44">
        <f t="shared" si="6"/>
        <v>7</v>
      </c>
    </row>
    <row r="23" s="243" customFormat="1" ht="63" hidden="1">
      <c r="A23" s="214" t="s">
        <v>114</v>
      </c>
      <c r="B23" s="265" t="s">
        <v>115</v>
      </c>
      <c r="C23" s="215" t="s">
        <v>108</v>
      </c>
      <c r="D23" s="311" t="s">
        <v>109</v>
      </c>
      <c r="E23" s="311" t="s">
        <v>109</v>
      </c>
      <c r="F23" s="311" t="s">
        <v>109</v>
      </c>
      <c r="G23" s="311" t="s">
        <v>109</v>
      </c>
      <c r="H23" s="311" t="s">
        <v>109</v>
      </c>
      <c r="I23" s="311" t="s">
        <v>109</v>
      </c>
      <c r="J23" s="311" t="s">
        <v>109</v>
      </c>
      <c r="K23" s="311" t="s">
        <v>109</v>
      </c>
      <c r="L23" s="311" t="s">
        <v>109</v>
      </c>
      <c r="M23" s="311" t="s">
        <v>109</v>
      </c>
      <c r="N23" s="311" t="s">
        <v>109</v>
      </c>
      <c r="O23" s="311" t="s">
        <v>109</v>
      </c>
      <c r="P23" s="311" t="s">
        <v>109</v>
      </c>
      <c r="Q23" s="311" t="s">
        <v>109</v>
      </c>
      <c r="R23" s="311" t="s">
        <v>109</v>
      </c>
      <c r="S23" s="311" t="s">
        <v>109</v>
      </c>
      <c r="T23" s="311" t="s">
        <v>109</v>
      </c>
      <c r="U23" s="311" t="s">
        <v>109</v>
      </c>
      <c r="V23" s="311" t="s">
        <v>109</v>
      </c>
      <c r="W23" s="311" t="s">
        <v>109</v>
      </c>
      <c r="X23" s="311" t="s">
        <v>109</v>
      </c>
      <c r="Y23" s="311" t="s">
        <v>109</v>
      </c>
      <c r="Z23" s="311" t="s">
        <v>279</v>
      </c>
      <c r="AA23" s="311" t="s">
        <v>279</v>
      </c>
      <c r="AB23" s="311" t="s">
        <v>279</v>
      </c>
      <c r="AC23" s="311" t="s">
        <v>279</v>
      </c>
      <c r="AD23" s="311" t="s">
        <v>279</v>
      </c>
      <c r="AE23" s="311" t="s">
        <v>279</v>
      </c>
      <c r="AF23" s="311" t="s">
        <v>109</v>
      </c>
      <c r="AG23" s="311" t="str">
        <f t="shared" si="1"/>
        <v>-</v>
      </c>
      <c r="AH23" s="311" t="str">
        <f t="shared" si="2"/>
        <v>-</v>
      </c>
      <c r="AI23" s="311" t="str">
        <f t="shared" si="3"/>
        <v>-</v>
      </c>
      <c r="AJ23" s="311" t="str">
        <f t="shared" si="4"/>
        <v>-</v>
      </c>
      <c r="AK23" s="311" t="str">
        <f t="shared" si="5"/>
        <v>-</v>
      </c>
      <c r="AL23" s="311" t="str">
        <f t="shared" si="6"/>
        <v>-</v>
      </c>
    </row>
    <row r="24" s="243" customFormat="1" ht="31.5" hidden="1">
      <c r="A24" s="214" t="s">
        <v>116</v>
      </c>
      <c r="B24" s="215" t="s">
        <v>117</v>
      </c>
      <c r="C24" s="215" t="s">
        <v>108</v>
      </c>
      <c r="D24" s="311" t="s">
        <v>109</v>
      </c>
      <c r="E24" s="311" t="s">
        <v>109</v>
      </c>
      <c r="F24" s="311" t="s">
        <v>109</v>
      </c>
      <c r="G24" s="311" t="s">
        <v>109</v>
      </c>
      <c r="H24" s="311" t="s">
        <v>109</v>
      </c>
      <c r="I24" s="311" t="s">
        <v>109</v>
      </c>
      <c r="J24" s="311" t="s">
        <v>109</v>
      </c>
      <c r="K24" s="311" t="s">
        <v>109</v>
      </c>
      <c r="L24" s="311" t="s">
        <v>109</v>
      </c>
      <c r="M24" s="311" t="s">
        <v>109</v>
      </c>
      <c r="N24" s="311" t="s">
        <v>109</v>
      </c>
      <c r="O24" s="311" t="s">
        <v>109</v>
      </c>
      <c r="P24" s="311" t="s">
        <v>109</v>
      </c>
      <c r="Q24" s="311" t="s">
        <v>109</v>
      </c>
      <c r="R24" s="311" t="s">
        <v>109</v>
      </c>
      <c r="S24" s="311" t="s">
        <v>109</v>
      </c>
      <c r="T24" s="311" t="s">
        <v>109</v>
      </c>
      <c r="U24" s="311" t="s">
        <v>109</v>
      </c>
      <c r="V24" s="311" t="s">
        <v>109</v>
      </c>
      <c r="W24" s="311" t="s">
        <v>109</v>
      </c>
      <c r="X24" s="311" t="s">
        <v>109</v>
      </c>
      <c r="Y24" s="311" t="s">
        <v>109</v>
      </c>
      <c r="Z24" s="311" t="s">
        <v>279</v>
      </c>
      <c r="AA24" s="311" t="s">
        <v>279</v>
      </c>
      <c r="AB24" s="311" t="s">
        <v>279</v>
      </c>
      <c r="AC24" s="311" t="s">
        <v>279</v>
      </c>
      <c r="AD24" s="311" t="s">
        <v>279</v>
      </c>
      <c r="AE24" s="311" t="s">
        <v>279</v>
      </c>
      <c r="AF24" s="311" t="s">
        <v>109</v>
      </c>
      <c r="AG24" s="311" t="str">
        <f t="shared" si="1"/>
        <v>-</v>
      </c>
      <c r="AH24" s="311" t="str">
        <f t="shared" si="2"/>
        <v>-</v>
      </c>
      <c r="AI24" s="311" t="str">
        <f t="shared" si="3"/>
        <v>-</v>
      </c>
      <c r="AJ24" s="311" t="str">
        <f t="shared" si="4"/>
        <v>-</v>
      </c>
      <c r="AK24" s="311" t="str">
        <f t="shared" si="5"/>
        <v>-</v>
      </c>
      <c r="AL24" s="311" t="str">
        <f t="shared" si="6"/>
        <v>-</v>
      </c>
    </row>
    <row r="25" s="243" customFormat="1" ht="47.25" hidden="1">
      <c r="A25" s="214" t="s">
        <v>118</v>
      </c>
      <c r="B25" s="215" t="s">
        <v>119</v>
      </c>
      <c r="C25" s="215" t="s">
        <v>108</v>
      </c>
      <c r="D25" s="311" t="s">
        <v>109</v>
      </c>
      <c r="E25" s="311" t="s">
        <v>109</v>
      </c>
      <c r="F25" s="311" t="s">
        <v>109</v>
      </c>
      <c r="G25" s="311" t="s">
        <v>109</v>
      </c>
      <c r="H25" s="311" t="s">
        <v>109</v>
      </c>
      <c r="I25" s="311" t="s">
        <v>109</v>
      </c>
      <c r="J25" s="311" t="s">
        <v>109</v>
      </c>
      <c r="K25" s="311" t="s">
        <v>109</v>
      </c>
      <c r="L25" s="311" t="s">
        <v>109</v>
      </c>
      <c r="M25" s="311" t="s">
        <v>109</v>
      </c>
      <c r="N25" s="311" t="s">
        <v>109</v>
      </c>
      <c r="O25" s="311" t="s">
        <v>109</v>
      </c>
      <c r="P25" s="311" t="s">
        <v>109</v>
      </c>
      <c r="Q25" s="311" t="s">
        <v>109</v>
      </c>
      <c r="R25" s="311" t="s">
        <v>109</v>
      </c>
      <c r="S25" s="311" t="s">
        <v>109</v>
      </c>
      <c r="T25" s="311" t="s">
        <v>109</v>
      </c>
      <c r="U25" s="311" t="s">
        <v>109</v>
      </c>
      <c r="V25" s="311" t="s">
        <v>109</v>
      </c>
      <c r="W25" s="311" t="s">
        <v>109</v>
      </c>
      <c r="X25" s="311" t="s">
        <v>109</v>
      </c>
      <c r="Y25" s="311" t="s">
        <v>109</v>
      </c>
      <c r="Z25" s="311" t="s">
        <v>279</v>
      </c>
      <c r="AA25" s="311" t="s">
        <v>279</v>
      </c>
      <c r="AB25" s="311" t="s">
        <v>279</v>
      </c>
      <c r="AC25" s="311" t="s">
        <v>279</v>
      </c>
      <c r="AD25" s="311" t="s">
        <v>279</v>
      </c>
      <c r="AE25" s="311" t="s">
        <v>279</v>
      </c>
      <c r="AF25" s="311" t="s">
        <v>109</v>
      </c>
      <c r="AG25" s="311" t="str">
        <f t="shared" si="1"/>
        <v>-</v>
      </c>
      <c r="AH25" s="311" t="str">
        <f t="shared" si="2"/>
        <v>-</v>
      </c>
      <c r="AI25" s="311" t="str">
        <f t="shared" si="3"/>
        <v>-</v>
      </c>
      <c r="AJ25" s="311" t="str">
        <f t="shared" si="4"/>
        <v>-</v>
      </c>
      <c r="AK25" s="311" t="str">
        <f t="shared" si="5"/>
        <v>-</v>
      </c>
      <c r="AL25" s="311" t="str">
        <f t="shared" si="6"/>
        <v>-</v>
      </c>
    </row>
    <row r="26" s="243" customFormat="1" hidden="1">
      <c r="A26" s="214" t="s">
        <v>120</v>
      </c>
      <c r="B26" s="265" t="s">
        <v>121</v>
      </c>
      <c r="C26" s="215" t="s">
        <v>108</v>
      </c>
      <c r="D26" s="311" t="s">
        <v>109</v>
      </c>
      <c r="E26" s="311" t="s">
        <v>109</v>
      </c>
      <c r="F26" s="311" t="s">
        <v>109</v>
      </c>
      <c r="G26" s="311" t="s">
        <v>109</v>
      </c>
      <c r="H26" s="311" t="s">
        <v>109</v>
      </c>
      <c r="I26" s="311" t="s">
        <v>109</v>
      </c>
      <c r="J26" s="311" t="s">
        <v>109</v>
      </c>
      <c r="K26" s="311" t="s">
        <v>109</v>
      </c>
      <c r="L26" s="311" t="s">
        <v>109</v>
      </c>
      <c r="M26" s="311" t="s">
        <v>109</v>
      </c>
      <c r="N26" s="311" t="s">
        <v>109</v>
      </c>
      <c r="O26" s="311" t="s">
        <v>109</v>
      </c>
      <c r="P26" s="311" t="s">
        <v>109</v>
      </c>
      <c r="Q26" s="311" t="s">
        <v>109</v>
      </c>
      <c r="R26" s="311" t="s">
        <v>109</v>
      </c>
      <c r="S26" s="311" t="s">
        <v>109</v>
      </c>
      <c r="T26" s="311" t="s">
        <v>109</v>
      </c>
      <c r="U26" s="311" t="s">
        <v>109</v>
      </c>
      <c r="V26" s="311" t="s">
        <v>109</v>
      </c>
      <c r="W26" s="311" t="s">
        <v>109</v>
      </c>
      <c r="X26" s="311" t="s">
        <v>109</v>
      </c>
      <c r="Y26" s="311" t="s">
        <v>109</v>
      </c>
      <c r="Z26" s="311" t="s">
        <v>279</v>
      </c>
      <c r="AA26" s="311" t="s">
        <v>279</v>
      </c>
      <c r="AB26" s="311" t="s">
        <v>279</v>
      </c>
      <c r="AC26" s="311" t="s">
        <v>279</v>
      </c>
      <c r="AD26" s="311" t="s">
        <v>279</v>
      </c>
      <c r="AE26" s="311" t="s">
        <v>279</v>
      </c>
      <c r="AF26" s="311" t="s">
        <v>109</v>
      </c>
      <c r="AG26" s="311" t="str">
        <f t="shared" si="1"/>
        <v>-</v>
      </c>
      <c r="AH26" s="311" t="str">
        <f t="shared" si="2"/>
        <v>-</v>
      </c>
      <c r="AI26" s="311" t="str">
        <f t="shared" si="3"/>
        <v>-</v>
      </c>
      <c r="AJ26" s="311" t="str">
        <f t="shared" si="4"/>
        <v>-</v>
      </c>
      <c r="AK26" s="311" t="str">
        <f t="shared" si="5"/>
        <v>-</v>
      </c>
      <c r="AL26" s="311" t="str">
        <f t="shared" si="6"/>
        <v>-</v>
      </c>
    </row>
    <row r="27" s="243" customFormat="1" ht="30.75" customHeight="1">
      <c r="A27" s="48" t="s">
        <v>122</v>
      </c>
      <c r="B27" s="49" t="s">
        <v>123</v>
      </c>
      <c r="C27" s="49" t="s">
        <v>108</v>
      </c>
      <c r="D27" s="53" t="s">
        <v>109</v>
      </c>
      <c r="E27" s="53" t="s">
        <v>109</v>
      </c>
      <c r="F27" s="53" t="s">
        <v>109</v>
      </c>
      <c r="G27" s="53" t="s">
        <v>109</v>
      </c>
      <c r="H27" s="53" t="s">
        <v>109</v>
      </c>
      <c r="I27" s="53" t="s">
        <v>109</v>
      </c>
      <c r="J27" s="53" t="s">
        <v>109</v>
      </c>
      <c r="K27" s="53" t="s">
        <v>109</v>
      </c>
      <c r="L27" s="53" t="s">
        <v>109</v>
      </c>
      <c r="M27" s="53" t="s">
        <v>109</v>
      </c>
      <c r="N27" s="53" t="s">
        <v>109</v>
      </c>
      <c r="O27" s="53" t="s">
        <v>109</v>
      </c>
      <c r="P27" s="53" t="s">
        <v>109</v>
      </c>
      <c r="Q27" s="53" t="s">
        <v>109</v>
      </c>
      <c r="R27" s="53" t="s">
        <v>109</v>
      </c>
      <c r="S27" s="53" t="s">
        <v>109</v>
      </c>
      <c r="T27" s="53" t="s">
        <v>109</v>
      </c>
      <c r="U27" s="53" t="s">
        <v>109</v>
      </c>
      <c r="V27" s="53" t="s">
        <v>109</v>
      </c>
      <c r="W27" s="53" t="s">
        <v>109</v>
      </c>
      <c r="X27" s="53" t="s">
        <v>109</v>
      </c>
      <c r="Y27" s="53" t="s">
        <v>109</v>
      </c>
      <c r="Z27" s="53">
        <f t="shared" ref="Z27:AE27" si="8">Z48</f>
        <v>16.899154150000001</v>
      </c>
      <c r="AA27" s="53">
        <f t="shared" si="8"/>
        <v>1.2000000000000002</v>
      </c>
      <c r="AB27" s="53" t="str">
        <f t="shared" si="8"/>
        <v>н/д</v>
      </c>
      <c r="AC27" s="53">
        <f t="shared" si="8"/>
        <v>0.55300000000000005</v>
      </c>
      <c r="AD27" s="53" t="str">
        <f t="shared" si="8"/>
        <v>н/д</v>
      </c>
      <c r="AE27" s="53">
        <f t="shared" si="8"/>
        <v>7</v>
      </c>
      <c r="AF27" s="53" t="s">
        <v>109</v>
      </c>
      <c r="AG27" s="53">
        <f t="shared" si="1"/>
        <v>16.899154150000001</v>
      </c>
      <c r="AH27" s="53">
        <f t="shared" si="2"/>
        <v>1.2000000000000002</v>
      </c>
      <c r="AI27" s="53" t="str">
        <f t="shared" si="3"/>
        <v>н/д</v>
      </c>
      <c r="AJ27" s="53">
        <f t="shared" si="4"/>
        <v>0.55300000000000005</v>
      </c>
      <c r="AK27" s="53" t="str">
        <f t="shared" si="5"/>
        <v>н/д</v>
      </c>
      <c r="AL27" s="53">
        <f t="shared" si="6"/>
        <v>7</v>
      </c>
    </row>
    <row r="28" s="243" customFormat="1" ht="31.5" hidden="1">
      <c r="A28" s="214" t="s">
        <v>124</v>
      </c>
      <c r="B28" s="215" t="s">
        <v>125</v>
      </c>
      <c r="C28" s="215" t="s">
        <v>108</v>
      </c>
      <c r="D28" s="311" t="s">
        <v>109</v>
      </c>
      <c r="E28" s="311" t="s">
        <v>109</v>
      </c>
      <c r="F28" s="311" t="s">
        <v>109</v>
      </c>
      <c r="G28" s="311" t="s">
        <v>109</v>
      </c>
      <c r="H28" s="311" t="s">
        <v>109</v>
      </c>
      <c r="I28" s="311" t="s">
        <v>109</v>
      </c>
      <c r="J28" s="311" t="s">
        <v>109</v>
      </c>
      <c r="K28" s="311" t="s">
        <v>109</v>
      </c>
      <c r="L28" s="311" t="s">
        <v>109</v>
      </c>
      <c r="M28" s="311" t="s">
        <v>109</v>
      </c>
      <c r="N28" s="311" t="s">
        <v>109</v>
      </c>
      <c r="O28" s="311" t="s">
        <v>109</v>
      </c>
      <c r="P28" s="311" t="s">
        <v>109</v>
      </c>
      <c r="Q28" s="311" t="s">
        <v>109</v>
      </c>
      <c r="R28" s="311" t="s">
        <v>109</v>
      </c>
      <c r="S28" s="311" t="s">
        <v>109</v>
      </c>
      <c r="T28" s="311" t="s">
        <v>109</v>
      </c>
      <c r="U28" s="311" t="s">
        <v>109</v>
      </c>
      <c r="V28" s="311" t="s">
        <v>109</v>
      </c>
      <c r="W28" s="311" t="s">
        <v>109</v>
      </c>
      <c r="X28" s="311" t="s">
        <v>109</v>
      </c>
      <c r="Y28" s="311" t="s">
        <v>109</v>
      </c>
      <c r="Z28" s="311" t="s">
        <v>279</v>
      </c>
      <c r="AA28" s="311" t="s">
        <v>279</v>
      </c>
      <c r="AB28" s="311"/>
      <c r="AC28" s="311"/>
      <c r="AD28" s="311"/>
      <c r="AE28" s="311" t="s">
        <v>279</v>
      </c>
      <c r="AF28" s="311" t="s">
        <v>109</v>
      </c>
      <c r="AG28" s="311" t="str">
        <f t="shared" si="1"/>
        <v>-</v>
      </c>
      <c r="AH28" s="311" t="str">
        <f t="shared" si="2"/>
        <v>-</v>
      </c>
      <c r="AI28" s="311">
        <f t="shared" si="3"/>
        <v>0</v>
      </c>
      <c r="AJ28" s="311">
        <f t="shared" si="4"/>
        <v>0</v>
      </c>
      <c r="AK28" s="311">
        <f t="shared" si="5"/>
        <v>0</v>
      </c>
      <c r="AL28" s="311" t="str">
        <f t="shared" si="6"/>
        <v>-</v>
      </c>
    </row>
    <row r="29" s="243" customFormat="1" ht="47.25" hidden="1">
      <c r="A29" s="214" t="s">
        <v>126</v>
      </c>
      <c r="B29" s="215" t="s">
        <v>127</v>
      </c>
      <c r="C29" s="215" t="s">
        <v>108</v>
      </c>
      <c r="D29" s="311" t="s">
        <v>109</v>
      </c>
      <c r="E29" s="311" t="s">
        <v>109</v>
      </c>
      <c r="F29" s="311" t="s">
        <v>109</v>
      </c>
      <c r="G29" s="311" t="s">
        <v>109</v>
      </c>
      <c r="H29" s="311" t="s">
        <v>109</v>
      </c>
      <c r="I29" s="311" t="s">
        <v>109</v>
      </c>
      <c r="J29" s="311" t="s">
        <v>109</v>
      </c>
      <c r="K29" s="311" t="s">
        <v>109</v>
      </c>
      <c r="L29" s="311" t="s">
        <v>109</v>
      </c>
      <c r="M29" s="311" t="s">
        <v>109</v>
      </c>
      <c r="N29" s="311" t="s">
        <v>109</v>
      </c>
      <c r="O29" s="311" t="s">
        <v>109</v>
      </c>
      <c r="P29" s="311" t="s">
        <v>109</v>
      </c>
      <c r="Q29" s="311" t="s">
        <v>109</v>
      </c>
      <c r="R29" s="311" t="s">
        <v>109</v>
      </c>
      <c r="S29" s="311" t="s">
        <v>109</v>
      </c>
      <c r="T29" s="311" t="s">
        <v>109</v>
      </c>
      <c r="U29" s="311" t="s">
        <v>109</v>
      </c>
      <c r="V29" s="311" t="s">
        <v>109</v>
      </c>
      <c r="W29" s="311" t="s">
        <v>109</v>
      </c>
      <c r="X29" s="311" t="s">
        <v>109</v>
      </c>
      <c r="Y29" s="311" t="s">
        <v>109</v>
      </c>
      <c r="Z29" s="311" t="s">
        <v>279</v>
      </c>
      <c r="AA29" s="311" t="s">
        <v>279</v>
      </c>
      <c r="AB29" s="311"/>
      <c r="AC29" s="311"/>
      <c r="AD29" s="311"/>
      <c r="AE29" s="311" t="s">
        <v>279</v>
      </c>
      <c r="AF29" s="311" t="s">
        <v>109</v>
      </c>
      <c r="AG29" s="311" t="str">
        <f t="shared" si="1"/>
        <v>-</v>
      </c>
      <c r="AH29" s="311" t="str">
        <f t="shared" si="2"/>
        <v>-</v>
      </c>
      <c r="AI29" s="311">
        <f t="shared" si="3"/>
        <v>0</v>
      </c>
      <c r="AJ29" s="311">
        <f t="shared" si="4"/>
        <v>0</v>
      </c>
      <c r="AK29" s="311">
        <f t="shared" si="5"/>
        <v>0</v>
      </c>
      <c r="AL29" s="311" t="str">
        <f t="shared" si="6"/>
        <v>-</v>
      </c>
      <c r="AM29" s="289"/>
    </row>
    <row r="30" s="243" customFormat="1" ht="63" hidden="1">
      <c r="A30" s="214" t="s">
        <v>128</v>
      </c>
      <c r="B30" s="215" t="s">
        <v>129</v>
      </c>
      <c r="C30" s="215" t="s">
        <v>108</v>
      </c>
      <c r="D30" s="311" t="s">
        <v>109</v>
      </c>
      <c r="E30" s="311" t="s">
        <v>109</v>
      </c>
      <c r="F30" s="311" t="s">
        <v>109</v>
      </c>
      <c r="G30" s="311" t="s">
        <v>109</v>
      </c>
      <c r="H30" s="311" t="s">
        <v>109</v>
      </c>
      <c r="I30" s="311" t="s">
        <v>109</v>
      </c>
      <c r="J30" s="311" t="s">
        <v>109</v>
      </c>
      <c r="K30" s="311" t="s">
        <v>109</v>
      </c>
      <c r="L30" s="311" t="s">
        <v>109</v>
      </c>
      <c r="M30" s="311" t="s">
        <v>109</v>
      </c>
      <c r="N30" s="311" t="s">
        <v>109</v>
      </c>
      <c r="O30" s="311" t="s">
        <v>109</v>
      </c>
      <c r="P30" s="311" t="s">
        <v>109</v>
      </c>
      <c r="Q30" s="311" t="s">
        <v>109</v>
      </c>
      <c r="R30" s="311" t="s">
        <v>109</v>
      </c>
      <c r="S30" s="311" t="s">
        <v>109</v>
      </c>
      <c r="T30" s="311" t="s">
        <v>109</v>
      </c>
      <c r="U30" s="311" t="s">
        <v>109</v>
      </c>
      <c r="V30" s="311" t="s">
        <v>109</v>
      </c>
      <c r="W30" s="311" t="s">
        <v>109</v>
      </c>
      <c r="X30" s="311" t="s">
        <v>109</v>
      </c>
      <c r="Y30" s="311" t="s">
        <v>109</v>
      </c>
      <c r="Z30" s="311" t="s">
        <v>279</v>
      </c>
      <c r="AA30" s="311" t="s">
        <v>279</v>
      </c>
      <c r="AB30" s="311"/>
      <c r="AC30" s="311"/>
      <c r="AD30" s="311"/>
      <c r="AE30" s="311" t="s">
        <v>279</v>
      </c>
      <c r="AF30" s="311" t="s">
        <v>109</v>
      </c>
      <c r="AG30" s="311" t="str">
        <f t="shared" si="1"/>
        <v>-</v>
      </c>
      <c r="AH30" s="311" t="str">
        <f t="shared" si="2"/>
        <v>-</v>
      </c>
      <c r="AI30" s="311">
        <f t="shared" si="3"/>
        <v>0</v>
      </c>
      <c r="AJ30" s="311">
        <f t="shared" si="4"/>
        <v>0</v>
      </c>
      <c r="AK30" s="311">
        <f t="shared" si="5"/>
        <v>0</v>
      </c>
      <c r="AL30" s="311" t="str">
        <f t="shared" si="6"/>
        <v>-</v>
      </c>
    </row>
    <row r="31" s="243" customFormat="1" ht="63" hidden="1">
      <c r="A31" s="214" t="s">
        <v>130</v>
      </c>
      <c r="B31" s="215" t="s">
        <v>131</v>
      </c>
      <c r="C31" s="215" t="s">
        <v>108</v>
      </c>
      <c r="D31" s="311" t="s">
        <v>109</v>
      </c>
      <c r="E31" s="311" t="s">
        <v>109</v>
      </c>
      <c r="F31" s="311" t="s">
        <v>109</v>
      </c>
      <c r="G31" s="311" t="s">
        <v>109</v>
      </c>
      <c r="H31" s="311" t="s">
        <v>109</v>
      </c>
      <c r="I31" s="311" t="s">
        <v>109</v>
      </c>
      <c r="J31" s="311" t="s">
        <v>109</v>
      </c>
      <c r="K31" s="311" t="s">
        <v>109</v>
      </c>
      <c r="L31" s="311" t="s">
        <v>109</v>
      </c>
      <c r="M31" s="311" t="s">
        <v>109</v>
      </c>
      <c r="N31" s="311" t="s">
        <v>109</v>
      </c>
      <c r="O31" s="311" t="s">
        <v>109</v>
      </c>
      <c r="P31" s="311" t="s">
        <v>109</v>
      </c>
      <c r="Q31" s="311" t="s">
        <v>109</v>
      </c>
      <c r="R31" s="311" t="s">
        <v>109</v>
      </c>
      <c r="S31" s="311" t="s">
        <v>109</v>
      </c>
      <c r="T31" s="311" t="s">
        <v>109</v>
      </c>
      <c r="U31" s="311" t="s">
        <v>109</v>
      </c>
      <c r="V31" s="311" t="s">
        <v>109</v>
      </c>
      <c r="W31" s="311" t="s">
        <v>109</v>
      </c>
      <c r="X31" s="311" t="s">
        <v>109</v>
      </c>
      <c r="Y31" s="311" t="s">
        <v>109</v>
      </c>
      <c r="Z31" s="311" t="s">
        <v>279</v>
      </c>
      <c r="AA31" s="311" t="s">
        <v>279</v>
      </c>
      <c r="AB31" s="311"/>
      <c r="AC31" s="311"/>
      <c r="AD31" s="311"/>
      <c r="AE31" s="311" t="s">
        <v>279</v>
      </c>
      <c r="AF31" s="311" t="s">
        <v>109</v>
      </c>
      <c r="AG31" s="311" t="str">
        <f t="shared" si="1"/>
        <v>-</v>
      </c>
      <c r="AH31" s="311" t="str">
        <f t="shared" si="2"/>
        <v>-</v>
      </c>
      <c r="AI31" s="311">
        <f t="shared" si="3"/>
        <v>0</v>
      </c>
      <c r="AJ31" s="311">
        <f t="shared" si="4"/>
        <v>0</v>
      </c>
      <c r="AK31" s="311">
        <f t="shared" si="5"/>
        <v>0</v>
      </c>
      <c r="AL31" s="311" t="str">
        <f t="shared" si="6"/>
        <v>-</v>
      </c>
    </row>
    <row r="32" s="243" customFormat="1" ht="63" hidden="1">
      <c r="A32" s="214" t="s">
        <v>132</v>
      </c>
      <c r="B32" s="215" t="s">
        <v>133</v>
      </c>
      <c r="C32" s="215" t="s">
        <v>108</v>
      </c>
      <c r="D32" s="311" t="s">
        <v>109</v>
      </c>
      <c r="E32" s="311" t="s">
        <v>109</v>
      </c>
      <c r="F32" s="311" t="s">
        <v>109</v>
      </c>
      <c r="G32" s="311" t="s">
        <v>109</v>
      </c>
      <c r="H32" s="311" t="s">
        <v>109</v>
      </c>
      <c r="I32" s="311" t="s">
        <v>109</v>
      </c>
      <c r="J32" s="311" t="s">
        <v>109</v>
      </c>
      <c r="K32" s="311" t="s">
        <v>109</v>
      </c>
      <c r="L32" s="311" t="s">
        <v>109</v>
      </c>
      <c r="M32" s="311" t="s">
        <v>109</v>
      </c>
      <c r="N32" s="311" t="s">
        <v>109</v>
      </c>
      <c r="O32" s="311" t="s">
        <v>109</v>
      </c>
      <c r="P32" s="311" t="s">
        <v>109</v>
      </c>
      <c r="Q32" s="311" t="s">
        <v>109</v>
      </c>
      <c r="R32" s="311" t="s">
        <v>109</v>
      </c>
      <c r="S32" s="311" t="s">
        <v>109</v>
      </c>
      <c r="T32" s="311" t="s">
        <v>109</v>
      </c>
      <c r="U32" s="311" t="s">
        <v>109</v>
      </c>
      <c r="V32" s="311" t="s">
        <v>109</v>
      </c>
      <c r="W32" s="311" t="s">
        <v>109</v>
      </c>
      <c r="X32" s="311" t="s">
        <v>109</v>
      </c>
      <c r="Y32" s="311" t="s">
        <v>109</v>
      </c>
      <c r="Z32" s="311" t="s">
        <v>279</v>
      </c>
      <c r="AA32" s="311" t="s">
        <v>279</v>
      </c>
      <c r="AB32" s="311"/>
      <c r="AC32" s="311"/>
      <c r="AD32" s="311"/>
      <c r="AE32" s="311" t="s">
        <v>279</v>
      </c>
      <c r="AF32" s="311" t="s">
        <v>109</v>
      </c>
      <c r="AG32" s="311" t="str">
        <f t="shared" si="1"/>
        <v>-</v>
      </c>
      <c r="AH32" s="311" t="str">
        <f t="shared" si="2"/>
        <v>-</v>
      </c>
      <c r="AI32" s="311">
        <f t="shared" si="3"/>
        <v>0</v>
      </c>
      <c r="AJ32" s="311">
        <f t="shared" si="4"/>
        <v>0</v>
      </c>
      <c r="AK32" s="311">
        <f t="shared" si="5"/>
        <v>0</v>
      </c>
      <c r="AL32" s="311" t="str">
        <f t="shared" si="6"/>
        <v>-</v>
      </c>
    </row>
    <row r="33" s="243" customFormat="1" ht="47.25" hidden="1">
      <c r="A33" s="214" t="s">
        <v>134</v>
      </c>
      <c r="B33" s="215" t="s">
        <v>135</v>
      </c>
      <c r="C33" s="215" t="s">
        <v>108</v>
      </c>
      <c r="D33" s="311" t="s">
        <v>109</v>
      </c>
      <c r="E33" s="311" t="s">
        <v>109</v>
      </c>
      <c r="F33" s="311" t="s">
        <v>109</v>
      </c>
      <c r="G33" s="311" t="s">
        <v>109</v>
      </c>
      <c r="H33" s="311" t="s">
        <v>109</v>
      </c>
      <c r="I33" s="311" t="s">
        <v>109</v>
      </c>
      <c r="J33" s="311" t="s">
        <v>109</v>
      </c>
      <c r="K33" s="311" t="s">
        <v>109</v>
      </c>
      <c r="L33" s="311" t="s">
        <v>109</v>
      </c>
      <c r="M33" s="311" t="s">
        <v>109</v>
      </c>
      <c r="N33" s="311" t="s">
        <v>109</v>
      </c>
      <c r="O33" s="311" t="s">
        <v>109</v>
      </c>
      <c r="P33" s="311" t="s">
        <v>109</v>
      </c>
      <c r="Q33" s="311" t="s">
        <v>109</v>
      </c>
      <c r="R33" s="311" t="s">
        <v>109</v>
      </c>
      <c r="S33" s="311" t="s">
        <v>109</v>
      </c>
      <c r="T33" s="311" t="s">
        <v>109</v>
      </c>
      <c r="U33" s="311" t="s">
        <v>109</v>
      </c>
      <c r="V33" s="311" t="s">
        <v>109</v>
      </c>
      <c r="W33" s="311" t="s">
        <v>109</v>
      </c>
      <c r="X33" s="311" t="s">
        <v>109</v>
      </c>
      <c r="Y33" s="311" t="s">
        <v>109</v>
      </c>
      <c r="Z33" s="311" t="s">
        <v>279</v>
      </c>
      <c r="AA33" s="311" t="s">
        <v>279</v>
      </c>
      <c r="AB33" s="311"/>
      <c r="AC33" s="311"/>
      <c r="AD33" s="311"/>
      <c r="AE33" s="311" t="s">
        <v>279</v>
      </c>
      <c r="AF33" s="311" t="s">
        <v>109</v>
      </c>
      <c r="AG33" s="311" t="str">
        <f t="shared" si="1"/>
        <v>-</v>
      </c>
      <c r="AH33" s="311" t="str">
        <f t="shared" si="2"/>
        <v>-</v>
      </c>
      <c r="AI33" s="311">
        <f t="shared" si="3"/>
        <v>0</v>
      </c>
      <c r="AJ33" s="311">
        <f t="shared" si="4"/>
        <v>0</v>
      </c>
      <c r="AK33" s="311">
        <f t="shared" si="5"/>
        <v>0</v>
      </c>
      <c r="AL33" s="311" t="str">
        <f t="shared" si="6"/>
        <v>-</v>
      </c>
    </row>
    <row r="34" s="243" customFormat="1" ht="78.75" hidden="1">
      <c r="A34" s="214" t="s">
        <v>136</v>
      </c>
      <c r="B34" s="215" t="s">
        <v>137</v>
      </c>
      <c r="C34" s="215" t="s">
        <v>108</v>
      </c>
      <c r="D34" s="311" t="s">
        <v>109</v>
      </c>
      <c r="E34" s="311" t="s">
        <v>109</v>
      </c>
      <c r="F34" s="311" t="s">
        <v>109</v>
      </c>
      <c r="G34" s="311" t="s">
        <v>109</v>
      </c>
      <c r="H34" s="311" t="s">
        <v>109</v>
      </c>
      <c r="I34" s="311" t="s">
        <v>109</v>
      </c>
      <c r="J34" s="311" t="s">
        <v>109</v>
      </c>
      <c r="K34" s="311" t="s">
        <v>109</v>
      </c>
      <c r="L34" s="311" t="s">
        <v>109</v>
      </c>
      <c r="M34" s="311" t="s">
        <v>109</v>
      </c>
      <c r="N34" s="311" t="s">
        <v>109</v>
      </c>
      <c r="O34" s="311" t="s">
        <v>109</v>
      </c>
      <c r="P34" s="311" t="s">
        <v>109</v>
      </c>
      <c r="Q34" s="311" t="s">
        <v>109</v>
      </c>
      <c r="R34" s="311" t="s">
        <v>109</v>
      </c>
      <c r="S34" s="311" t="s">
        <v>109</v>
      </c>
      <c r="T34" s="311" t="s">
        <v>109</v>
      </c>
      <c r="U34" s="311" t="s">
        <v>109</v>
      </c>
      <c r="V34" s="311" t="s">
        <v>109</v>
      </c>
      <c r="W34" s="311" t="s">
        <v>109</v>
      </c>
      <c r="X34" s="311" t="s">
        <v>109</v>
      </c>
      <c r="Y34" s="311" t="s">
        <v>109</v>
      </c>
      <c r="Z34" s="311" t="s">
        <v>279</v>
      </c>
      <c r="AA34" s="311" t="s">
        <v>279</v>
      </c>
      <c r="AB34" s="311"/>
      <c r="AC34" s="311"/>
      <c r="AD34" s="311"/>
      <c r="AE34" s="311" t="s">
        <v>279</v>
      </c>
      <c r="AF34" s="311" t="s">
        <v>109</v>
      </c>
      <c r="AG34" s="311" t="str">
        <f t="shared" si="1"/>
        <v>-</v>
      </c>
      <c r="AH34" s="311" t="str">
        <f t="shared" si="2"/>
        <v>-</v>
      </c>
      <c r="AI34" s="311">
        <f t="shared" si="3"/>
        <v>0</v>
      </c>
      <c r="AJ34" s="311">
        <f t="shared" si="4"/>
        <v>0</v>
      </c>
      <c r="AK34" s="311">
        <f t="shared" si="5"/>
        <v>0</v>
      </c>
      <c r="AL34" s="311" t="str">
        <f t="shared" si="6"/>
        <v>-</v>
      </c>
    </row>
    <row r="35" s="243" customFormat="1" ht="47.25" hidden="1">
      <c r="A35" s="214" t="s">
        <v>138</v>
      </c>
      <c r="B35" s="215" t="s">
        <v>139</v>
      </c>
      <c r="C35" s="215" t="s">
        <v>108</v>
      </c>
      <c r="D35" s="311" t="s">
        <v>109</v>
      </c>
      <c r="E35" s="311" t="s">
        <v>109</v>
      </c>
      <c r="F35" s="311" t="s">
        <v>109</v>
      </c>
      <c r="G35" s="311" t="s">
        <v>109</v>
      </c>
      <c r="H35" s="311" t="s">
        <v>109</v>
      </c>
      <c r="I35" s="311" t="s">
        <v>109</v>
      </c>
      <c r="J35" s="311" t="s">
        <v>109</v>
      </c>
      <c r="K35" s="311" t="s">
        <v>109</v>
      </c>
      <c r="L35" s="311" t="s">
        <v>109</v>
      </c>
      <c r="M35" s="311" t="s">
        <v>109</v>
      </c>
      <c r="N35" s="311" t="s">
        <v>109</v>
      </c>
      <c r="O35" s="311" t="s">
        <v>109</v>
      </c>
      <c r="P35" s="311" t="s">
        <v>109</v>
      </c>
      <c r="Q35" s="311" t="s">
        <v>109</v>
      </c>
      <c r="R35" s="311" t="s">
        <v>109</v>
      </c>
      <c r="S35" s="311" t="s">
        <v>109</v>
      </c>
      <c r="T35" s="311" t="s">
        <v>109</v>
      </c>
      <c r="U35" s="311" t="s">
        <v>109</v>
      </c>
      <c r="V35" s="311" t="s">
        <v>109</v>
      </c>
      <c r="W35" s="311" t="s">
        <v>109</v>
      </c>
      <c r="X35" s="311" t="s">
        <v>109</v>
      </c>
      <c r="Y35" s="311" t="s">
        <v>109</v>
      </c>
      <c r="Z35" s="311" t="s">
        <v>279</v>
      </c>
      <c r="AA35" s="311" t="s">
        <v>279</v>
      </c>
      <c r="AB35" s="311"/>
      <c r="AC35" s="311"/>
      <c r="AD35" s="311"/>
      <c r="AE35" s="311" t="s">
        <v>279</v>
      </c>
      <c r="AF35" s="311" t="s">
        <v>109</v>
      </c>
      <c r="AG35" s="311" t="str">
        <f t="shared" si="1"/>
        <v>-</v>
      </c>
      <c r="AH35" s="311" t="str">
        <f t="shared" si="2"/>
        <v>-</v>
      </c>
      <c r="AI35" s="311">
        <f t="shared" si="3"/>
        <v>0</v>
      </c>
      <c r="AJ35" s="311">
        <f t="shared" si="4"/>
        <v>0</v>
      </c>
      <c r="AK35" s="311">
        <f t="shared" si="5"/>
        <v>0</v>
      </c>
      <c r="AL35" s="311" t="str">
        <f t="shared" si="6"/>
        <v>-</v>
      </c>
    </row>
    <row r="36" s="243" customFormat="1" ht="63" hidden="1">
      <c r="A36" s="214" t="s">
        <v>140</v>
      </c>
      <c r="B36" s="215" t="s">
        <v>141</v>
      </c>
      <c r="C36" s="215" t="s">
        <v>108</v>
      </c>
      <c r="D36" s="311" t="s">
        <v>109</v>
      </c>
      <c r="E36" s="311" t="s">
        <v>109</v>
      </c>
      <c r="F36" s="311" t="s">
        <v>109</v>
      </c>
      <c r="G36" s="311" t="s">
        <v>109</v>
      </c>
      <c r="H36" s="311" t="s">
        <v>109</v>
      </c>
      <c r="I36" s="311" t="s">
        <v>109</v>
      </c>
      <c r="J36" s="311" t="s">
        <v>109</v>
      </c>
      <c r="K36" s="311" t="s">
        <v>109</v>
      </c>
      <c r="L36" s="311" t="s">
        <v>109</v>
      </c>
      <c r="M36" s="311" t="s">
        <v>109</v>
      </c>
      <c r="N36" s="311" t="s">
        <v>109</v>
      </c>
      <c r="O36" s="311" t="s">
        <v>109</v>
      </c>
      <c r="P36" s="311" t="s">
        <v>109</v>
      </c>
      <c r="Q36" s="311" t="s">
        <v>109</v>
      </c>
      <c r="R36" s="311" t="s">
        <v>109</v>
      </c>
      <c r="S36" s="311" t="s">
        <v>109</v>
      </c>
      <c r="T36" s="311" t="s">
        <v>109</v>
      </c>
      <c r="U36" s="311" t="s">
        <v>109</v>
      </c>
      <c r="V36" s="311" t="s">
        <v>109</v>
      </c>
      <c r="W36" s="311" t="s">
        <v>109</v>
      </c>
      <c r="X36" s="311" t="s">
        <v>109</v>
      </c>
      <c r="Y36" s="311" t="s">
        <v>109</v>
      </c>
      <c r="Z36" s="311" t="s">
        <v>279</v>
      </c>
      <c r="AA36" s="311" t="s">
        <v>279</v>
      </c>
      <c r="AB36" s="311"/>
      <c r="AC36" s="311"/>
      <c r="AD36" s="311"/>
      <c r="AE36" s="311" t="s">
        <v>279</v>
      </c>
      <c r="AF36" s="311" t="s">
        <v>109</v>
      </c>
      <c r="AG36" s="311" t="str">
        <f t="shared" si="1"/>
        <v>-</v>
      </c>
      <c r="AH36" s="311" t="str">
        <f t="shared" si="2"/>
        <v>-</v>
      </c>
      <c r="AI36" s="311">
        <f t="shared" si="3"/>
        <v>0</v>
      </c>
      <c r="AJ36" s="311">
        <f t="shared" si="4"/>
        <v>0</v>
      </c>
      <c r="AK36" s="311">
        <f t="shared" si="5"/>
        <v>0</v>
      </c>
      <c r="AL36" s="311" t="str">
        <f t="shared" si="6"/>
        <v>-</v>
      </c>
    </row>
    <row r="37" s="243" customFormat="1" ht="47.25" hidden="1">
      <c r="A37" s="214" t="s">
        <v>142</v>
      </c>
      <c r="B37" s="215" t="s">
        <v>143</v>
      </c>
      <c r="C37" s="215" t="s">
        <v>108</v>
      </c>
      <c r="D37" s="311" t="s">
        <v>109</v>
      </c>
      <c r="E37" s="311" t="s">
        <v>109</v>
      </c>
      <c r="F37" s="311" t="s">
        <v>109</v>
      </c>
      <c r="G37" s="311" t="s">
        <v>109</v>
      </c>
      <c r="H37" s="311" t="s">
        <v>109</v>
      </c>
      <c r="I37" s="311" t="s">
        <v>109</v>
      </c>
      <c r="J37" s="311" t="s">
        <v>109</v>
      </c>
      <c r="K37" s="311" t="s">
        <v>109</v>
      </c>
      <c r="L37" s="311" t="s">
        <v>109</v>
      </c>
      <c r="M37" s="311" t="s">
        <v>109</v>
      </c>
      <c r="N37" s="311" t="s">
        <v>109</v>
      </c>
      <c r="O37" s="311" t="s">
        <v>109</v>
      </c>
      <c r="P37" s="311" t="s">
        <v>109</v>
      </c>
      <c r="Q37" s="311" t="s">
        <v>109</v>
      </c>
      <c r="R37" s="311" t="s">
        <v>109</v>
      </c>
      <c r="S37" s="311" t="s">
        <v>109</v>
      </c>
      <c r="T37" s="311" t="s">
        <v>109</v>
      </c>
      <c r="U37" s="311" t="s">
        <v>109</v>
      </c>
      <c r="V37" s="311" t="s">
        <v>109</v>
      </c>
      <c r="W37" s="311" t="s">
        <v>109</v>
      </c>
      <c r="X37" s="311" t="s">
        <v>109</v>
      </c>
      <c r="Y37" s="311" t="s">
        <v>109</v>
      </c>
      <c r="Z37" s="311" t="s">
        <v>279</v>
      </c>
      <c r="AA37" s="311" t="s">
        <v>279</v>
      </c>
      <c r="AB37" s="311"/>
      <c r="AC37" s="311"/>
      <c r="AD37" s="311"/>
      <c r="AE37" s="311" t="s">
        <v>279</v>
      </c>
      <c r="AF37" s="311" t="s">
        <v>109</v>
      </c>
      <c r="AG37" s="311" t="str">
        <f t="shared" si="1"/>
        <v>-</v>
      </c>
      <c r="AH37" s="311" t="str">
        <f t="shared" si="2"/>
        <v>-</v>
      </c>
      <c r="AI37" s="311">
        <f t="shared" si="3"/>
        <v>0</v>
      </c>
      <c r="AJ37" s="311">
        <f t="shared" si="4"/>
        <v>0</v>
      </c>
      <c r="AK37" s="311">
        <f t="shared" si="5"/>
        <v>0</v>
      </c>
      <c r="AL37" s="311" t="str">
        <f t="shared" si="6"/>
        <v>-</v>
      </c>
    </row>
    <row r="38" s="243" customFormat="1" ht="126" hidden="1">
      <c r="A38" s="214" t="s">
        <v>142</v>
      </c>
      <c r="B38" s="215" t="s">
        <v>144</v>
      </c>
      <c r="C38" s="215" t="s">
        <v>108</v>
      </c>
      <c r="D38" s="311" t="s">
        <v>109</v>
      </c>
      <c r="E38" s="311" t="s">
        <v>109</v>
      </c>
      <c r="F38" s="311" t="s">
        <v>109</v>
      </c>
      <c r="G38" s="311" t="s">
        <v>109</v>
      </c>
      <c r="H38" s="311" t="s">
        <v>109</v>
      </c>
      <c r="I38" s="311" t="s">
        <v>109</v>
      </c>
      <c r="J38" s="311" t="s">
        <v>109</v>
      </c>
      <c r="K38" s="311" t="s">
        <v>109</v>
      </c>
      <c r="L38" s="311" t="s">
        <v>109</v>
      </c>
      <c r="M38" s="311" t="s">
        <v>109</v>
      </c>
      <c r="N38" s="311" t="s">
        <v>109</v>
      </c>
      <c r="O38" s="311" t="s">
        <v>109</v>
      </c>
      <c r="P38" s="311" t="s">
        <v>109</v>
      </c>
      <c r="Q38" s="311" t="s">
        <v>109</v>
      </c>
      <c r="R38" s="311" t="s">
        <v>109</v>
      </c>
      <c r="S38" s="311" t="s">
        <v>109</v>
      </c>
      <c r="T38" s="311" t="s">
        <v>109</v>
      </c>
      <c r="U38" s="311" t="s">
        <v>109</v>
      </c>
      <c r="V38" s="311" t="s">
        <v>109</v>
      </c>
      <c r="W38" s="311" t="s">
        <v>109</v>
      </c>
      <c r="X38" s="311" t="s">
        <v>109</v>
      </c>
      <c r="Y38" s="311" t="s">
        <v>109</v>
      </c>
      <c r="Z38" s="311" t="s">
        <v>279</v>
      </c>
      <c r="AA38" s="311" t="s">
        <v>279</v>
      </c>
      <c r="AB38" s="311"/>
      <c r="AC38" s="311"/>
      <c r="AD38" s="311"/>
      <c r="AE38" s="311" t="s">
        <v>279</v>
      </c>
      <c r="AF38" s="311" t="s">
        <v>109</v>
      </c>
      <c r="AG38" s="311" t="str">
        <f t="shared" si="1"/>
        <v>-</v>
      </c>
      <c r="AH38" s="311" t="str">
        <f t="shared" si="2"/>
        <v>-</v>
      </c>
      <c r="AI38" s="311">
        <f t="shared" si="3"/>
        <v>0</v>
      </c>
      <c r="AJ38" s="311">
        <f t="shared" si="4"/>
        <v>0</v>
      </c>
      <c r="AK38" s="311">
        <f t="shared" si="5"/>
        <v>0</v>
      </c>
      <c r="AL38" s="311" t="str">
        <f t="shared" si="6"/>
        <v>-</v>
      </c>
    </row>
    <row r="39" s="243" customFormat="1" ht="110.25" hidden="1">
      <c r="A39" s="214" t="s">
        <v>142</v>
      </c>
      <c r="B39" s="215" t="s">
        <v>145</v>
      </c>
      <c r="C39" s="215" t="s">
        <v>108</v>
      </c>
      <c r="D39" s="311" t="s">
        <v>109</v>
      </c>
      <c r="E39" s="311" t="s">
        <v>109</v>
      </c>
      <c r="F39" s="311" t="s">
        <v>109</v>
      </c>
      <c r="G39" s="311" t="s">
        <v>109</v>
      </c>
      <c r="H39" s="311" t="s">
        <v>109</v>
      </c>
      <c r="I39" s="311" t="s">
        <v>109</v>
      </c>
      <c r="J39" s="311" t="s">
        <v>109</v>
      </c>
      <c r="K39" s="311" t="s">
        <v>109</v>
      </c>
      <c r="L39" s="311" t="s">
        <v>109</v>
      </c>
      <c r="M39" s="311" t="s">
        <v>109</v>
      </c>
      <c r="N39" s="311" t="s">
        <v>109</v>
      </c>
      <c r="O39" s="311" t="s">
        <v>109</v>
      </c>
      <c r="P39" s="311" t="s">
        <v>109</v>
      </c>
      <c r="Q39" s="311" t="s">
        <v>109</v>
      </c>
      <c r="R39" s="311" t="s">
        <v>109</v>
      </c>
      <c r="S39" s="311" t="s">
        <v>109</v>
      </c>
      <c r="T39" s="311" t="s">
        <v>109</v>
      </c>
      <c r="U39" s="311" t="s">
        <v>109</v>
      </c>
      <c r="V39" s="311" t="s">
        <v>109</v>
      </c>
      <c r="W39" s="311" t="s">
        <v>109</v>
      </c>
      <c r="X39" s="311" t="s">
        <v>109</v>
      </c>
      <c r="Y39" s="311" t="s">
        <v>109</v>
      </c>
      <c r="Z39" s="311" t="s">
        <v>279</v>
      </c>
      <c r="AA39" s="311" t="s">
        <v>279</v>
      </c>
      <c r="AB39" s="311"/>
      <c r="AC39" s="311"/>
      <c r="AD39" s="311"/>
      <c r="AE39" s="311" t="s">
        <v>279</v>
      </c>
      <c r="AF39" s="311" t="s">
        <v>109</v>
      </c>
      <c r="AG39" s="311" t="str">
        <f t="shared" si="1"/>
        <v>-</v>
      </c>
      <c r="AH39" s="311" t="str">
        <f t="shared" si="2"/>
        <v>-</v>
      </c>
      <c r="AI39" s="311">
        <f t="shared" si="3"/>
        <v>0</v>
      </c>
      <c r="AJ39" s="311">
        <f t="shared" si="4"/>
        <v>0</v>
      </c>
      <c r="AK39" s="311">
        <f t="shared" si="5"/>
        <v>0</v>
      </c>
      <c r="AL39" s="311" t="str">
        <f t="shared" si="6"/>
        <v>-</v>
      </c>
    </row>
    <row r="40" s="243" customFormat="1" ht="110.25" hidden="1">
      <c r="A40" s="214" t="s">
        <v>142</v>
      </c>
      <c r="B40" s="215" t="s">
        <v>146</v>
      </c>
      <c r="C40" s="215" t="s">
        <v>108</v>
      </c>
      <c r="D40" s="311" t="s">
        <v>109</v>
      </c>
      <c r="E40" s="311" t="s">
        <v>109</v>
      </c>
      <c r="F40" s="311" t="s">
        <v>109</v>
      </c>
      <c r="G40" s="311" t="s">
        <v>109</v>
      </c>
      <c r="H40" s="311" t="s">
        <v>109</v>
      </c>
      <c r="I40" s="311" t="s">
        <v>109</v>
      </c>
      <c r="J40" s="311" t="s">
        <v>109</v>
      </c>
      <c r="K40" s="311" t="s">
        <v>109</v>
      </c>
      <c r="L40" s="311" t="s">
        <v>109</v>
      </c>
      <c r="M40" s="311" t="s">
        <v>109</v>
      </c>
      <c r="N40" s="311" t="s">
        <v>109</v>
      </c>
      <c r="O40" s="311" t="s">
        <v>109</v>
      </c>
      <c r="P40" s="311" t="s">
        <v>109</v>
      </c>
      <c r="Q40" s="311" t="s">
        <v>109</v>
      </c>
      <c r="R40" s="311" t="s">
        <v>109</v>
      </c>
      <c r="S40" s="311" t="s">
        <v>109</v>
      </c>
      <c r="T40" s="311" t="s">
        <v>109</v>
      </c>
      <c r="U40" s="311" t="s">
        <v>109</v>
      </c>
      <c r="V40" s="311" t="s">
        <v>109</v>
      </c>
      <c r="W40" s="311" t="s">
        <v>109</v>
      </c>
      <c r="X40" s="311" t="s">
        <v>109</v>
      </c>
      <c r="Y40" s="311" t="s">
        <v>109</v>
      </c>
      <c r="Z40" s="311" t="s">
        <v>279</v>
      </c>
      <c r="AA40" s="311" t="s">
        <v>279</v>
      </c>
      <c r="AB40" s="311"/>
      <c r="AC40" s="311"/>
      <c r="AD40" s="311"/>
      <c r="AE40" s="311" t="s">
        <v>279</v>
      </c>
      <c r="AF40" s="311" t="s">
        <v>109</v>
      </c>
      <c r="AG40" s="311" t="str">
        <f t="shared" si="1"/>
        <v>-</v>
      </c>
      <c r="AH40" s="311" t="str">
        <f t="shared" si="2"/>
        <v>-</v>
      </c>
      <c r="AI40" s="311">
        <f t="shared" si="3"/>
        <v>0</v>
      </c>
      <c r="AJ40" s="311">
        <f t="shared" si="4"/>
        <v>0</v>
      </c>
      <c r="AK40" s="311">
        <f t="shared" si="5"/>
        <v>0</v>
      </c>
      <c r="AL40" s="311" t="str">
        <f t="shared" si="6"/>
        <v>-</v>
      </c>
    </row>
    <row r="41" s="243" customFormat="1" ht="47.25" hidden="1">
      <c r="A41" s="214" t="s">
        <v>147</v>
      </c>
      <c r="B41" s="215" t="s">
        <v>143</v>
      </c>
      <c r="C41" s="215" t="s">
        <v>108</v>
      </c>
      <c r="D41" s="311" t="s">
        <v>109</v>
      </c>
      <c r="E41" s="311" t="s">
        <v>109</v>
      </c>
      <c r="F41" s="311" t="s">
        <v>109</v>
      </c>
      <c r="G41" s="311" t="s">
        <v>109</v>
      </c>
      <c r="H41" s="311" t="s">
        <v>109</v>
      </c>
      <c r="I41" s="311" t="s">
        <v>109</v>
      </c>
      <c r="J41" s="311" t="s">
        <v>109</v>
      </c>
      <c r="K41" s="311" t="s">
        <v>109</v>
      </c>
      <c r="L41" s="311" t="s">
        <v>109</v>
      </c>
      <c r="M41" s="311" t="s">
        <v>109</v>
      </c>
      <c r="N41" s="311" t="s">
        <v>109</v>
      </c>
      <c r="O41" s="311" t="s">
        <v>109</v>
      </c>
      <c r="P41" s="311" t="s">
        <v>109</v>
      </c>
      <c r="Q41" s="311" t="s">
        <v>109</v>
      </c>
      <c r="R41" s="311" t="s">
        <v>109</v>
      </c>
      <c r="S41" s="311" t="s">
        <v>109</v>
      </c>
      <c r="T41" s="311" t="s">
        <v>109</v>
      </c>
      <c r="U41" s="311" t="s">
        <v>109</v>
      </c>
      <c r="V41" s="311" t="s">
        <v>109</v>
      </c>
      <c r="W41" s="311" t="s">
        <v>109</v>
      </c>
      <c r="X41" s="311" t="s">
        <v>109</v>
      </c>
      <c r="Y41" s="311" t="s">
        <v>109</v>
      </c>
      <c r="Z41" s="311" t="s">
        <v>279</v>
      </c>
      <c r="AA41" s="311" t="s">
        <v>279</v>
      </c>
      <c r="AB41" s="311"/>
      <c r="AC41" s="311"/>
      <c r="AD41" s="311"/>
      <c r="AE41" s="311" t="s">
        <v>279</v>
      </c>
      <c r="AF41" s="311" t="s">
        <v>109</v>
      </c>
      <c r="AG41" s="311" t="str">
        <f t="shared" si="1"/>
        <v>-</v>
      </c>
      <c r="AH41" s="311" t="str">
        <f t="shared" si="2"/>
        <v>-</v>
      </c>
      <c r="AI41" s="311">
        <f t="shared" si="3"/>
        <v>0</v>
      </c>
      <c r="AJ41" s="311">
        <f t="shared" si="4"/>
        <v>0</v>
      </c>
      <c r="AK41" s="311">
        <f t="shared" si="5"/>
        <v>0</v>
      </c>
      <c r="AL41" s="311" t="str">
        <f t="shared" si="6"/>
        <v>-</v>
      </c>
    </row>
    <row r="42" s="243" customFormat="1" ht="126" hidden="1">
      <c r="A42" s="214" t="s">
        <v>147</v>
      </c>
      <c r="B42" s="215" t="s">
        <v>144</v>
      </c>
      <c r="C42" s="215" t="s">
        <v>108</v>
      </c>
      <c r="D42" s="311" t="s">
        <v>109</v>
      </c>
      <c r="E42" s="311" t="s">
        <v>109</v>
      </c>
      <c r="F42" s="311" t="s">
        <v>109</v>
      </c>
      <c r="G42" s="311" t="s">
        <v>109</v>
      </c>
      <c r="H42" s="311" t="s">
        <v>109</v>
      </c>
      <c r="I42" s="311" t="s">
        <v>109</v>
      </c>
      <c r="J42" s="311" t="s">
        <v>109</v>
      </c>
      <c r="K42" s="311" t="s">
        <v>109</v>
      </c>
      <c r="L42" s="311" t="s">
        <v>109</v>
      </c>
      <c r="M42" s="311" t="s">
        <v>109</v>
      </c>
      <c r="N42" s="311" t="s">
        <v>109</v>
      </c>
      <c r="O42" s="311" t="s">
        <v>109</v>
      </c>
      <c r="P42" s="311" t="s">
        <v>109</v>
      </c>
      <c r="Q42" s="311" t="s">
        <v>109</v>
      </c>
      <c r="R42" s="311" t="s">
        <v>109</v>
      </c>
      <c r="S42" s="311" t="s">
        <v>109</v>
      </c>
      <c r="T42" s="311" t="s">
        <v>109</v>
      </c>
      <c r="U42" s="311" t="s">
        <v>109</v>
      </c>
      <c r="V42" s="311" t="s">
        <v>109</v>
      </c>
      <c r="W42" s="311" t="s">
        <v>109</v>
      </c>
      <c r="X42" s="311" t="s">
        <v>109</v>
      </c>
      <c r="Y42" s="311" t="s">
        <v>109</v>
      </c>
      <c r="Z42" s="311" t="s">
        <v>279</v>
      </c>
      <c r="AA42" s="311" t="s">
        <v>279</v>
      </c>
      <c r="AB42" s="311"/>
      <c r="AC42" s="311"/>
      <c r="AD42" s="311"/>
      <c r="AE42" s="311" t="s">
        <v>279</v>
      </c>
      <c r="AF42" s="311" t="s">
        <v>109</v>
      </c>
      <c r="AG42" s="311" t="str">
        <f t="shared" si="1"/>
        <v>-</v>
      </c>
      <c r="AH42" s="311" t="str">
        <f t="shared" si="2"/>
        <v>-</v>
      </c>
      <c r="AI42" s="311">
        <f t="shared" si="3"/>
        <v>0</v>
      </c>
      <c r="AJ42" s="311">
        <f t="shared" si="4"/>
        <v>0</v>
      </c>
      <c r="AK42" s="311">
        <f t="shared" si="5"/>
        <v>0</v>
      </c>
      <c r="AL42" s="311" t="str">
        <f t="shared" si="6"/>
        <v>-</v>
      </c>
    </row>
    <row r="43" s="243" customFormat="1" ht="110.25" hidden="1">
      <c r="A43" s="214" t="s">
        <v>147</v>
      </c>
      <c r="B43" s="215" t="s">
        <v>145</v>
      </c>
      <c r="C43" s="215" t="s">
        <v>108</v>
      </c>
      <c r="D43" s="311" t="s">
        <v>109</v>
      </c>
      <c r="E43" s="311" t="s">
        <v>109</v>
      </c>
      <c r="F43" s="311" t="s">
        <v>109</v>
      </c>
      <c r="G43" s="311" t="s">
        <v>109</v>
      </c>
      <c r="H43" s="311" t="s">
        <v>109</v>
      </c>
      <c r="I43" s="311" t="s">
        <v>109</v>
      </c>
      <c r="J43" s="311" t="s">
        <v>109</v>
      </c>
      <c r="K43" s="311" t="s">
        <v>109</v>
      </c>
      <c r="L43" s="311" t="s">
        <v>109</v>
      </c>
      <c r="M43" s="311" t="s">
        <v>109</v>
      </c>
      <c r="N43" s="311" t="s">
        <v>109</v>
      </c>
      <c r="O43" s="311" t="s">
        <v>109</v>
      </c>
      <c r="P43" s="311" t="s">
        <v>109</v>
      </c>
      <c r="Q43" s="311" t="s">
        <v>109</v>
      </c>
      <c r="R43" s="311" t="s">
        <v>109</v>
      </c>
      <c r="S43" s="311" t="s">
        <v>109</v>
      </c>
      <c r="T43" s="311" t="s">
        <v>109</v>
      </c>
      <c r="U43" s="311" t="s">
        <v>109</v>
      </c>
      <c r="V43" s="311" t="s">
        <v>109</v>
      </c>
      <c r="W43" s="311" t="s">
        <v>109</v>
      </c>
      <c r="X43" s="311" t="s">
        <v>109</v>
      </c>
      <c r="Y43" s="311" t="s">
        <v>109</v>
      </c>
      <c r="Z43" s="311" t="s">
        <v>279</v>
      </c>
      <c r="AA43" s="311" t="s">
        <v>279</v>
      </c>
      <c r="AB43" s="311"/>
      <c r="AC43" s="311"/>
      <c r="AD43" s="311"/>
      <c r="AE43" s="311" t="s">
        <v>279</v>
      </c>
      <c r="AF43" s="311" t="s">
        <v>109</v>
      </c>
      <c r="AG43" s="311" t="str">
        <f t="shared" si="1"/>
        <v>-</v>
      </c>
      <c r="AH43" s="311" t="str">
        <f t="shared" si="2"/>
        <v>-</v>
      </c>
      <c r="AI43" s="311">
        <f t="shared" si="3"/>
        <v>0</v>
      </c>
      <c r="AJ43" s="311">
        <f t="shared" si="4"/>
        <v>0</v>
      </c>
      <c r="AK43" s="311">
        <f t="shared" si="5"/>
        <v>0</v>
      </c>
      <c r="AL43" s="311" t="str">
        <f t="shared" si="6"/>
        <v>-</v>
      </c>
    </row>
    <row r="44" s="243" customFormat="1" ht="110.25" hidden="1">
      <c r="A44" s="214" t="s">
        <v>147</v>
      </c>
      <c r="B44" s="215" t="s">
        <v>148</v>
      </c>
      <c r="C44" s="215" t="s">
        <v>108</v>
      </c>
      <c r="D44" s="311" t="s">
        <v>109</v>
      </c>
      <c r="E44" s="311" t="s">
        <v>109</v>
      </c>
      <c r="F44" s="311" t="s">
        <v>109</v>
      </c>
      <c r="G44" s="311" t="s">
        <v>109</v>
      </c>
      <c r="H44" s="311" t="s">
        <v>109</v>
      </c>
      <c r="I44" s="311" t="s">
        <v>109</v>
      </c>
      <c r="J44" s="311" t="s">
        <v>109</v>
      </c>
      <c r="K44" s="311" t="s">
        <v>109</v>
      </c>
      <c r="L44" s="311" t="s">
        <v>109</v>
      </c>
      <c r="M44" s="311" t="s">
        <v>109</v>
      </c>
      <c r="N44" s="311" t="s">
        <v>109</v>
      </c>
      <c r="O44" s="311" t="s">
        <v>109</v>
      </c>
      <c r="P44" s="311" t="s">
        <v>109</v>
      </c>
      <c r="Q44" s="311" t="s">
        <v>109</v>
      </c>
      <c r="R44" s="311" t="s">
        <v>109</v>
      </c>
      <c r="S44" s="311" t="s">
        <v>109</v>
      </c>
      <c r="T44" s="311" t="s">
        <v>109</v>
      </c>
      <c r="U44" s="311" t="s">
        <v>109</v>
      </c>
      <c r="V44" s="311" t="s">
        <v>109</v>
      </c>
      <c r="W44" s="311" t="s">
        <v>109</v>
      </c>
      <c r="X44" s="311" t="s">
        <v>109</v>
      </c>
      <c r="Y44" s="311" t="s">
        <v>109</v>
      </c>
      <c r="Z44" s="311" t="s">
        <v>279</v>
      </c>
      <c r="AA44" s="311" t="s">
        <v>279</v>
      </c>
      <c r="AB44" s="311"/>
      <c r="AC44" s="311"/>
      <c r="AD44" s="311"/>
      <c r="AE44" s="311" t="s">
        <v>279</v>
      </c>
      <c r="AF44" s="311" t="s">
        <v>109</v>
      </c>
      <c r="AG44" s="311" t="str">
        <f t="shared" si="1"/>
        <v>-</v>
      </c>
      <c r="AH44" s="311" t="str">
        <f t="shared" si="2"/>
        <v>-</v>
      </c>
      <c r="AI44" s="311">
        <f t="shared" si="3"/>
        <v>0</v>
      </c>
      <c r="AJ44" s="311">
        <f t="shared" si="4"/>
        <v>0</v>
      </c>
      <c r="AK44" s="311">
        <f t="shared" si="5"/>
        <v>0</v>
      </c>
      <c r="AL44" s="311" t="str">
        <f t="shared" si="6"/>
        <v>-</v>
      </c>
    </row>
    <row r="45" s="243" customFormat="1" ht="94.5" hidden="1">
      <c r="A45" s="214" t="s">
        <v>149</v>
      </c>
      <c r="B45" s="215" t="s">
        <v>150</v>
      </c>
      <c r="C45" s="215" t="s">
        <v>108</v>
      </c>
      <c r="D45" s="311" t="s">
        <v>109</v>
      </c>
      <c r="E45" s="311" t="s">
        <v>109</v>
      </c>
      <c r="F45" s="311" t="s">
        <v>109</v>
      </c>
      <c r="G45" s="311" t="s">
        <v>109</v>
      </c>
      <c r="H45" s="311" t="s">
        <v>109</v>
      </c>
      <c r="I45" s="311" t="s">
        <v>109</v>
      </c>
      <c r="J45" s="311" t="s">
        <v>109</v>
      </c>
      <c r="K45" s="311" t="s">
        <v>109</v>
      </c>
      <c r="L45" s="311" t="s">
        <v>109</v>
      </c>
      <c r="M45" s="311" t="s">
        <v>109</v>
      </c>
      <c r="N45" s="311" t="s">
        <v>109</v>
      </c>
      <c r="O45" s="311" t="s">
        <v>109</v>
      </c>
      <c r="P45" s="311" t="s">
        <v>109</v>
      </c>
      <c r="Q45" s="311" t="s">
        <v>109</v>
      </c>
      <c r="R45" s="311" t="s">
        <v>109</v>
      </c>
      <c r="S45" s="311" t="s">
        <v>109</v>
      </c>
      <c r="T45" s="311" t="s">
        <v>109</v>
      </c>
      <c r="U45" s="311" t="s">
        <v>109</v>
      </c>
      <c r="V45" s="311" t="s">
        <v>109</v>
      </c>
      <c r="W45" s="311" t="s">
        <v>109</v>
      </c>
      <c r="X45" s="311" t="s">
        <v>109</v>
      </c>
      <c r="Y45" s="311" t="s">
        <v>109</v>
      </c>
      <c r="Z45" s="311" t="s">
        <v>279</v>
      </c>
      <c r="AA45" s="311" t="s">
        <v>279</v>
      </c>
      <c r="AB45" s="311"/>
      <c r="AC45" s="311"/>
      <c r="AD45" s="311"/>
      <c r="AE45" s="311" t="s">
        <v>279</v>
      </c>
      <c r="AF45" s="311" t="s">
        <v>109</v>
      </c>
      <c r="AG45" s="311" t="str">
        <f t="shared" si="1"/>
        <v>-</v>
      </c>
      <c r="AH45" s="311" t="str">
        <f t="shared" si="2"/>
        <v>-</v>
      </c>
      <c r="AI45" s="311">
        <f t="shared" si="3"/>
        <v>0</v>
      </c>
      <c r="AJ45" s="311">
        <f t="shared" si="4"/>
        <v>0</v>
      </c>
      <c r="AK45" s="311">
        <f t="shared" si="5"/>
        <v>0</v>
      </c>
      <c r="AL45" s="311" t="str">
        <f t="shared" si="6"/>
        <v>-</v>
      </c>
    </row>
    <row r="46" s="243" customFormat="1" ht="78.75" hidden="1">
      <c r="A46" s="214" t="s">
        <v>151</v>
      </c>
      <c r="B46" s="215" t="s">
        <v>152</v>
      </c>
      <c r="C46" s="215" t="s">
        <v>108</v>
      </c>
      <c r="D46" s="311" t="s">
        <v>109</v>
      </c>
      <c r="E46" s="311" t="s">
        <v>109</v>
      </c>
      <c r="F46" s="311" t="s">
        <v>109</v>
      </c>
      <c r="G46" s="311" t="s">
        <v>109</v>
      </c>
      <c r="H46" s="311" t="s">
        <v>109</v>
      </c>
      <c r="I46" s="311" t="s">
        <v>109</v>
      </c>
      <c r="J46" s="311" t="s">
        <v>109</v>
      </c>
      <c r="K46" s="311" t="s">
        <v>109</v>
      </c>
      <c r="L46" s="311" t="s">
        <v>109</v>
      </c>
      <c r="M46" s="311" t="s">
        <v>109</v>
      </c>
      <c r="N46" s="311" t="s">
        <v>109</v>
      </c>
      <c r="O46" s="311" t="s">
        <v>109</v>
      </c>
      <c r="P46" s="311" t="s">
        <v>109</v>
      </c>
      <c r="Q46" s="311" t="s">
        <v>109</v>
      </c>
      <c r="R46" s="311" t="s">
        <v>109</v>
      </c>
      <c r="S46" s="311" t="s">
        <v>109</v>
      </c>
      <c r="T46" s="311" t="s">
        <v>109</v>
      </c>
      <c r="U46" s="311" t="s">
        <v>109</v>
      </c>
      <c r="V46" s="311" t="s">
        <v>109</v>
      </c>
      <c r="W46" s="311" t="s">
        <v>109</v>
      </c>
      <c r="X46" s="311" t="s">
        <v>109</v>
      </c>
      <c r="Y46" s="311" t="s">
        <v>109</v>
      </c>
      <c r="Z46" s="311" t="s">
        <v>279</v>
      </c>
      <c r="AA46" s="311" t="s">
        <v>279</v>
      </c>
      <c r="AB46" s="311"/>
      <c r="AC46" s="311"/>
      <c r="AD46" s="311"/>
      <c r="AE46" s="311" t="s">
        <v>279</v>
      </c>
      <c r="AF46" s="311" t="s">
        <v>109</v>
      </c>
      <c r="AG46" s="311" t="str">
        <f t="shared" si="1"/>
        <v>-</v>
      </c>
      <c r="AH46" s="311" t="str">
        <f t="shared" si="2"/>
        <v>-</v>
      </c>
      <c r="AI46" s="311">
        <f t="shared" si="3"/>
        <v>0</v>
      </c>
      <c r="AJ46" s="311">
        <f t="shared" si="4"/>
        <v>0</v>
      </c>
      <c r="AK46" s="311">
        <f t="shared" si="5"/>
        <v>0</v>
      </c>
      <c r="AL46" s="311" t="str">
        <f t="shared" si="6"/>
        <v>-</v>
      </c>
    </row>
    <row r="47" s="243" customFormat="1" ht="78.75" hidden="1">
      <c r="A47" s="214" t="s">
        <v>153</v>
      </c>
      <c r="B47" s="215" t="s">
        <v>154</v>
      </c>
      <c r="C47" s="215" t="s">
        <v>108</v>
      </c>
      <c r="D47" s="311" t="s">
        <v>109</v>
      </c>
      <c r="E47" s="311" t="s">
        <v>109</v>
      </c>
      <c r="F47" s="311" t="s">
        <v>109</v>
      </c>
      <c r="G47" s="311" t="s">
        <v>109</v>
      </c>
      <c r="H47" s="311" t="s">
        <v>109</v>
      </c>
      <c r="I47" s="311" t="s">
        <v>109</v>
      </c>
      <c r="J47" s="311" t="s">
        <v>109</v>
      </c>
      <c r="K47" s="311" t="s">
        <v>109</v>
      </c>
      <c r="L47" s="311" t="s">
        <v>109</v>
      </c>
      <c r="M47" s="311" t="s">
        <v>109</v>
      </c>
      <c r="N47" s="311" t="s">
        <v>109</v>
      </c>
      <c r="O47" s="311" t="s">
        <v>109</v>
      </c>
      <c r="P47" s="311" t="s">
        <v>109</v>
      </c>
      <c r="Q47" s="311" t="s">
        <v>109</v>
      </c>
      <c r="R47" s="311" t="s">
        <v>109</v>
      </c>
      <c r="S47" s="311" t="s">
        <v>109</v>
      </c>
      <c r="T47" s="311" t="s">
        <v>109</v>
      </c>
      <c r="U47" s="311" t="s">
        <v>109</v>
      </c>
      <c r="V47" s="311" t="s">
        <v>109</v>
      </c>
      <c r="W47" s="311" t="s">
        <v>109</v>
      </c>
      <c r="X47" s="311" t="s">
        <v>109</v>
      </c>
      <c r="Y47" s="311" t="s">
        <v>109</v>
      </c>
      <c r="Z47" s="311" t="s">
        <v>279</v>
      </c>
      <c r="AA47" s="311" t="s">
        <v>279</v>
      </c>
      <c r="AB47" s="311"/>
      <c r="AC47" s="311"/>
      <c r="AD47" s="311"/>
      <c r="AE47" s="311" t="s">
        <v>279</v>
      </c>
      <c r="AF47" s="311" t="s">
        <v>109</v>
      </c>
      <c r="AG47" s="311" t="str">
        <f t="shared" si="1"/>
        <v>-</v>
      </c>
      <c r="AH47" s="311" t="str">
        <f t="shared" si="2"/>
        <v>-</v>
      </c>
      <c r="AI47" s="311">
        <f t="shared" si="3"/>
        <v>0</v>
      </c>
      <c r="AJ47" s="311">
        <f t="shared" si="4"/>
        <v>0</v>
      </c>
      <c r="AK47" s="311">
        <f t="shared" si="5"/>
        <v>0</v>
      </c>
      <c r="AL47" s="311" t="str">
        <f t="shared" si="6"/>
        <v>-</v>
      </c>
    </row>
    <row r="48" s="243" customFormat="1" ht="47.25">
      <c r="A48" s="56" t="s">
        <v>155</v>
      </c>
      <c r="B48" s="57" t="s">
        <v>156</v>
      </c>
      <c r="C48" s="57" t="s">
        <v>108</v>
      </c>
      <c r="D48" s="61" t="s">
        <v>109</v>
      </c>
      <c r="E48" s="61" t="s">
        <v>109</v>
      </c>
      <c r="F48" s="61" t="s">
        <v>109</v>
      </c>
      <c r="G48" s="61" t="s">
        <v>109</v>
      </c>
      <c r="H48" s="61" t="s">
        <v>109</v>
      </c>
      <c r="I48" s="61" t="s">
        <v>109</v>
      </c>
      <c r="J48" s="61" t="s">
        <v>109</v>
      </c>
      <c r="K48" s="61" t="s">
        <v>109</v>
      </c>
      <c r="L48" s="61" t="s">
        <v>109</v>
      </c>
      <c r="M48" s="61" t="s">
        <v>109</v>
      </c>
      <c r="N48" s="61" t="s">
        <v>109</v>
      </c>
      <c r="O48" s="61" t="s">
        <v>109</v>
      </c>
      <c r="P48" s="61" t="s">
        <v>109</v>
      </c>
      <c r="Q48" s="61" t="s">
        <v>109</v>
      </c>
      <c r="R48" s="61" t="s">
        <v>109</v>
      </c>
      <c r="S48" s="61" t="s">
        <v>109</v>
      </c>
      <c r="T48" s="61" t="s">
        <v>109</v>
      </c>
      <c r="U48" s="61" t="s">
        <v>109</v>
      </c>
      <c r="V48" s="61" t="s">
        <v>109</v>
      </c>
      <c r="W48" s="61" t="s">
        <v>109</v>
      </c>
      <c r="X48" s="61" t="s">
        <v>109</v>
      </c>
      <c r="Y48" s="61" t="s">
        <v>109</v>
      </c>
      <c r="Z48" s="61">
        <f t="shared" ref="Z48:AE49" si="9">Z49</f>
        <v>16.899154150000001</v>
      </c>
      <c r="AA48" s="61">
        <f t="shared" si="9"/>
        <v>1.2000000000000002</v>
      </c>
      <c r="AB48" s="61" t="str">
        <f t="shared" si="9"/>
        <v>н/д</v>
      </c>
      <c r="AC48" s="61">
        <f t="shared" si="9"/>
        <v>0.55300000000000005</v>
      </c>
      <c r="AD48" s="61" t="str">
        <f t="shared" si="9"/>
        <v>н/д</v>
      </c>
      <c r="AE48" s="61">
        <f t="shared" si="9"/>
        <v>7</v>
      </c>
      <c r="AF48" s="61" t="s">
        <v>109</v>
      </c>
      <c r="AG48" s="61">
        <f t="shared" si="1"/>
        <v>16.899154150000001</v>
      </c>
      <c r="AH48" s="61">
        <f t="shared" si="2"/>
        <v>1.2000000000000002</v>
      </c>
      <c r="AI48" s="61" t="str">
        <f t="shared" si="3"/>
        <v>н/д</v>
      </c>
      <c r="AJ48" s="61">
        <f t="shared" si="4"/>
        <v>0.55300000000000005</v>
      </c>
      <c r="AK48" s="61" t="str">
        <f t="shared" si="5"/>
        <v>н/д</v>
      </c>
      <c r="AL48" s="61">
        <f t="shared" si="6"/>
        <v>7</v>
      </c>
    </row>
    <row r="49" s="243" customFormat="1" ht="78.75">
      <c r="A49" s="56" t="s">
        <v>157</v>
      </c>
      <c r="B49" s="57" t="s">
        <v>158</v>
      </c>
      <c r="C49" s="57" t="s">
        <v>108</v>
      </c>
      <c r="D49" s="61" t="s">
        <v>109</v>
      </c>
      <c r="E49" s="61" t="s">
        <v>109</v>
      </c>
      <c r="F49" s="61" t="s">
        <v>109</v>
      </c>
      <c r="G49" s="61" t="s">
        <v>109</v>
      </c>
      <c r="H49" s="61" t="s">
        <v>109</v>
      </c>
      <c r="I49" s="61" t="s">
        <v>109</v>
      </c>
      <c r="J49" s="61" t="s">
        <v>109</v>
      </c>
      <c r="K49" s="61" t="s">
        <v>109</v>
      </c>
      <c r="L49" s="61" t="s">
        <v>109</v>
      </c>
      <c r="M49" s="61" t="s">
        <v>109</v>
      </c>
      <c r="N49" s="61" t="s">
        <v>109</v>
      </c>
      <c r="O49" s="61" t="s">
        <v>109</v>
      </c>
      <c r="P49" s="61" t="s">
        <v>109</v>
      </c>
      <c r="Q49" s="61" t="s">
        <v>109</v>
      </c>
      <c r="R49" s="61" t="s">
        <v>109</v>
      </c>
      <c r="S49" s="61" t="s">
        <v>109</v>
      </c>
      <c r="T49" s="61" t="s">
        <v>109</v>
      </c>
      <c r="U49" s="61" t="s">
        <v>109</v>
      </c>
      <c r="V49" s="61" t="s">
        <v>109</v>
      </c>
      <c r="W49" s="61" t="s">
        <v>109</v>
      </c>
      <c r="X49" s="61" t="s">
        <v>109</v>
      </c>
      <c r="Y49" s="61" t="s">
        <v>109</v>
      </c>
      <c r="Z49" s="61">
        <f t="shared" si="9"/>
        <v>16.899154150000001</v>
      </c>
      <c r="AA49" s="61">
        <f t="shared" si="9"/>
        <v>1.2000000000000002</v>
      </c>
      <c r="AB49" s="61" t="str">
        <f t="shared" si="9"/>
        <v>н/д</v>
      </c>
      <c r="AC49" s="61">
        <f t="shared" si="9"/>
        <v>0.55300000000000005</v>
      </c>
      <c r="AD49" s="61" t="str">
        <f t="shared" si="9"/>
        <v>н/д</v>
      </c>
      <c r="AE49" s="61">
        <f t="shared" si="9"/>
        <v>7</v>
      </c>
      <c r="AF49" s="61" t="s">
        <v>109</v>
      </c>
      <c r="AG49" s="61">
        <f t="shared" si="1"/>
        <v>16.899154150000001</v>
      </c>
      <c r="AH49" s="61">
        <f t="shared" si="2"/>
        <v>1.2000000000000002</v>
      </c>
      <c r="AI49" s="61" t="str">
        <f t="shared" si="3"/>
        <v>н/д</v>
      </c>
      <c r="AJ49" s="61">
        <f t="shared" si="4"/>
        <v>0.55300000000000005</v>
      </c>
      <c r="AK49" s="61" t="str">
        <f t="shared" si="5"/>
        <v>н/д</v>
      </c>
      <c r="AL49" s="61">
        <f t="shared" si="6"/>
        <v>7</v>
      </c>
    </row>
    <row r="50" s="243" customFormat="1" ht="31.5">
      <c r="A50" s="56" t="s">
        <v>159</v>
      </c>
      <c r="B50" s="57" t="s">
        <v>160</v>
      </c>
      <c r="C50" s="57" t="s">
        <v>108</v>
      </c>
      <c r="D50" s="61" t="s">
        <v>109</v>
      </c>
      <c r="E50" s="61" t="s">
        <v>109</v>
      </c>
      <c r="F50" s="61" t="s">
        <v>109</v>
      </c>
      <c r="G50" s="61" t="s">
        <v>109</v>
      </c>
      <c r="H50" s="61" t="s">
        <v>109</v>
      </c>
      <c r="I50" s="61" t="s">
        <v>109</v>
      </c>
      <c r="J50" s="61" t="s">
        <v>109</v>
      </c>
      <c r="K50" s="61" t="s">
        <v>109</v>
      </c>
      <c r="L50" s="61" t="s">
        <v>109</v>
      </c>
      <c r="M50" s="61" t="s">
        <v>109</v>
      </c>
      <c r="N50" s="61" t="s">
        <v>109</v>
      </c>
      <c r="O50" s="61" t="s">
        <v>109</v>
      </c>
      <c r="P50" s="61" t="s">
        <v>109</v>
      </c>
      <c r="Q50" s="61" t="s">
        <v>109</v>
      </c>
      <c r="R50" s="61" t="s">
        <v>109</v>
      </c>
      <c r="S50" s="61" t="s">
        <v>109</v>
      </c>
      <c r="T50" s="61" t="s">
        <v>109</v>
      </c>
      <c r="U50" s="61" t="s">
        <v>109</v>
      </c>
      <c r="V50" s="61" t="s">
        <v>109</v>
      </c>
      <c r="W50" s="61" t="s">
        <v>109</v>
      </c>
      <c r="X50" s="61" t="s">
        <v>109</v>
      </c>
      <c r="Y50" s="61" t="s">
        <v>109</v>
      </c>
      <c r="Z50" s="61">
        <f t="shared" ref="Z50:AE50" si="10">SUM(Z51:Z85)</f>
        <v>16.899154150000001</v>
      </c>
      <c r="AA50" s="61">
        <f>AA56+AA57</f>
        <v>1.2000000000000002</v>
      </c>
      <c r="AB50" s="61" t="s">
        <v>109</v>
      </c>
      <c r="AC50" s="61">
        <f>AC56</f>
        <v>0.55300000000000005</v>
      </c>
      <c r="AD50" s="61" t="s">
        <v>109</v>
      </c>
      <c r="AE50" s="61">
        <f>AE57</f>
        <v>7</v>
      </c>
      <c r="AF50" s="61" t="s">
        <v>109</v>
      </c>
      <c r="AG50" s="61">
        <f t="shared" si="1"/>
        <v>16.899154150000001</v>
      </c>
      <c r="AH50" s="61">
        <f t="shared" si="2"/>
        <v>1.2000000000000002</v>
      </c>
      <c r="AI50" s="61" t="str">
        <f t="shared" si="3"/>
        <v>н/д</v>
      </c>
      <c r="AJ50" s="61">
        <f t="shared" si="4"/>
        <v>0.55300000000000005</v>
      </c>
      <c r="AK50" s="61" t="str">
        <f t="shared" si="5"/>
        <v>н/д</v>
      </c>
      <c r="AL50" s="61">
        <f t="shared" si="6"/>
        <v>7</v>
      </c>
    </row>
    <row r="51" s="1" customFormat="1" ht="63">
      <c r="A51" s="65" t="s">
        <v>161</v>
      </c>
      <c r="B51" s="65" t="s">
        <v>166</v>
      </c>
      <c r="C51" s="65" t="s">
        <v>167</v>
      </c>
      <c r="D51" s="70" t="s">
        <v>109</v>
      </c>
      <c r="E51" s="70" t="s">
        <v>109</v>
      </c>
      <c r="F51" s="70" t="s">
        <v>109</v>
      </c>
      <c r="G51" s="70" t="s">
        <v>109</v>
      </c>
      <c r="H51" s="70" t="s">
        <v>109</v>
      </c>
      <c r="I51" s="70" t="s">
        <v>109</v>
      </c>
      <c r="J51" s="70" t="s">
        <v>109</v>
      </c>
      <c r="K51" s="70" t="s">
        <v>109</v>
      </c>
      <c r="L51" s="70" t="s">
        <v>109</v>
      </c>
      <c r="M51" s="70" t="s">
        <v>109</v>
      </c>
      <c r="N51" s="70" t="s">
        <v>109</v>
      </c>
      <c r="O51" s="70" t="s">
        <v>109</v>
      </c>
      <c r="P51" s="70" t="s">
        <v>109</v>
      </c>
      <c r="Q51" s="70" t="s">
        <v>109</v>
      </c>
      <c r="R51" s="70" t="s">
        <v>109</v>
      </c>
      <c r="S51" s="70" t="s">
        <v>109</v>
      </c>
      <c r="T51" s="70" t="s">
        <v>109</v>
      </c>
      <c r="U51" s="70" t="s">
        <v>109</v>
      </c>
      <c r="V51" s="70" t="s">
        <v>109</v>
      </c>
      <c r="W51" s="70" t="s">
        <v>109</v>
      </c>
      <c r="X51" s="70" t="s">
        <v>109</v>
      </c>
      <c r="Y51" s="70" t="s">
        <v>109</v>
      </c>
      <c r="Z51" s="70">
        <v>0.28999999999999998</v>
      </c>
      <c r="AA51" s="70" t="s">
        <v>109</v>
      </c>
      <c r="AB51" s="70" t="s">
        <v>109</v>
      </c>
      <c r="AC51" s="70" t="s">
        <v>109</v>
      </c>
      <c r="AD51" s="70" t="s">
        <v>109</v>
      </c>
      <c r="AE51" s="70" t="s">
        <v>109</v>
      </c>
      <c r="AF51" s="70" t="s">
        <v>109</v>
      </c>
      <c r="AG51" s="70">
        <v>0.28999999999999998</v>
      </c>
      <c r="AH51" s="70" t="s">
        <v>109</v>
      </c>
      <c r="AI51" s="70" t="s">
        <v>109</v>
      </c>
      <c r="AJ51" s="312" t="s">
        <v>109</v>
      </c>
      <c r="AK51" s="70" t="s">
        <v>109</v>
      </c>
      <c r="AL51" s="70" t="s">
        <v>109</v>
      </c>
    </row>
    <row r="52" s="1" customFormat="1" ht="63">
      <c r="A52" s="65" t="s">
        <v>161</v>
      </c>
      <c r="B52" s="65" t="s">
        <v>169</v>
      </c>
      <c r="C52" s="65" t="s">
        <v>170</v>
      </c>
      <c r="D52" s="70" t="s">
        <v>109</v>
      </c>
      <c r="E52" s="70" t="s">
        <v>109</v>
      </c>
      <c r="F52" s="70" t="s">
        <v>109</v>
      </c>
      <c r="G52" s="70" t="s">
        <v>109</v>
      </c>
      <c r="H52" s="70" t="s">
        <v>109</v>
      </c>
      <c r="I52" s="70" t="s">
        <v>109</v>
      </c>
      <c r="J52" s="70" t="s">
        <v>109</v>
      </c>
      <c r="K52" s="70" t="s">
        <v>109</v>
      </c>
      <c r="L52" s="70" t="s">
        <v>109</v>
      </c>
      <c r="M52" s="70" t="s">
        <v>109</v>
      </c>
      <c r="N52" s="70" t="s">
        <v>109</v>
      </c>
      <c r="O52" s="70" t="s">
        <v>109</v>
      </c>
      <c r="P52" s="70" t="s">
        <v>109</v>
      </c>
      <c r="Q52" s="70" t="s">
        <v>109</v>
      </c>
      <c r="R52" s="70" t="s">
        <v>109</v>
      </c>
      <c r="S52" s="70" t="s">
        <v>109</v>
      </c>
      <c r="T52" s="70" t="s">
        <v>109</v>
      </c>
      <c r="U52" s="70" t="s">
        <v>109</v>
      </c>
      <c r="V52" s="70" t="s">
        <v>109</v>
      </c>
      <c r="W52" s="70" t="s">
        <v>109</v>
      </c>
      <c r="X52" s="70" t="s">
        <v>109</v>
      </c>
      <c r="Y52" s="70" t="s">
        <v>109</v>
      </c>
      <c r="Z52" s="70">
        <v>0.14199999999999999</v>
      </c>
      <c r="AA52" s="70" t="s">
        <v>109</v>
      </c>
      <c r="AB52" s="70" t="s">
        <v>109</v>
      </c>
      <c r="AC52" s="70" t="s">
        <v>109</v>
      </c>
      <c r="AD52" s="70" t="s">
        <v>109</v>
      </c>
      <c r="AE52" s="70" t="s">
        <v>109</v>
      </c>
      <c r="AF52" s="70" t="s">
        <v>109</v>
      </c>
      <c r="AG52" s="70">
        <v>0.14199999999999999</v>
      </c>
      <c r="AH52" s="312" t="s">
        <v>109</v>
      </c>
      <c r="AI52" s="312" t="s">
        <v>109</v>
      </c>
      <c r="AJ52" s="312" t="s">
        <v>109</v>
      </c>
      <c r="AK52" s="312" t="s">
        <v>109</v>
      </c>
      <c r="AL52" s="312" t="s">
        <v>109</v>
      </c>
    </row>
    <row r="53" s="1" customFormat="1" ht="141.75" hidden="1">
      <c r="A53" s="65" t="s">
        <v>161</v>
      </c>
      <c r="B53" s="65" t="s">
        <v>173</v>
      </c>
      <c r="C53" s="65" t="s">
        <v>174</v>
      </c>
      <c r="D53" s="70" t="s">
        <v>109</v>
      </c>
      <c r="E53" s="70" t="s">
        <v>109</v>
      </c>
      <c r="F53" s="70" t="s">
        <v>109</v>
      </c>
      <c r="G53" s="70" t="s">
        <v>109</v>
      </c>
      <c r="H53" s="70" t="s">
        <v>109</v>
      </c>
      <c r="I53" s="70" t="s">
        <v>109</v>
      </c>
      <c r="J53" s="70" t="s">
        <v>109</v>
      </c>
      <c r="K53" s="70" t="s">
        <v>109</v>
      </c>
      <c r="L53" s="70" t="s">
        <v>109</v>
      </c>
      <c r="M53" s="70" t="s">
        <v>109</v>
      </c>
      <c r="N53" s="70" t="s">
        <v>109</v>
      </c>
      <c r="O53" s="70" t="s">
        <v>109</v>
      </c>
      <c r="P53" s="70" t="s">
        <v>109</v>
      </c>
      <c r="Q53" s="70" t="s">
        <v>109</v>
      </c>
      <c r="R53" s="70" t="s">
        <v>109</v>
      </c>
      <c r="S53" s="70" t="s">
        <v>109</v>
      </c>
      <c r="T53" s="70" t="s">
        <v>109</v>
      </c>
      <c r="U53" s="70" t="s">
        <v>109</v>
      </c>
      <c r="V53" s="70" t="s">
        <v>109</v>
      </c>
      <c r="W53" s="70" t="s">
        <v>109</v>
      </c>
      <c r="X53" s="70" t="s">
        <v>109</v>
      </c>
      <c r="Y53" s="70" t="s">
        <v>109</v>
      </c>
      <c r="Z53" s="70" t="s">
        <v>109</v>
      </c>
      <c r="AA53" s="70" t="s">
        <v>109</v>
      </c>
      <c r="AB53" s="70" t="s">
        <v>109</v>
      </c>
      <c r="AC53" s="70" t="s">
        <v>109</v>
      </c>
      <c r="AD53" s="70" t="s">
        <v>109</v>
      </c>
      <c r="AE53" s="70" t="s">
        <v>109</v>
      </c>
      <c r="AF53" s="70" t="s">
        <v>109</v>
      </c>
      <c r="AG53" s="70" t="s">
        <v>109</v>
      </c>
      <c r="AH53" s="312" t="s">
        <v>109</v>
      </c>
      <c r="AI53" s="312" t="s">
        <v>109</v>
      </c>
      <c r="AJ53" s="312" t="s">
        <v>109</v>
      </c>
      <c r="AK53" s="312" t="s">
        <v>109</v>
      </c>
      <c r="AL53" s="312" t="s">
        <v>109</v>
      </c>
    </row>
    <row r="54" s="1" customFormat="1" ht="126" hidden="1">
      <c r="A54" s="65" t="s">
        <v>161</v>
      </c>
      <c r="B54" s="65" t="s">
        <v>175</v>
      </c>
      <c r="C54" s="65" t="s">
        <v>176</v>
      </c>
      <c r="D54" s="70" t="s">
        <v>109</v>
      </c>
      <c r="E54" s="70" t="s">
        <v>109</v>
      </c>
      <c r="F54" s="70" t="s">
        <v>109</v>
      </c>
      <c r="G54" s="70" t="s">
        <v>109</v>
      </c>
      <c r="H54" s="70" t="s">
        <v>109</v>
      </c>
      <c r="I54" s="70" t="s">
        <v>109</v>
      </c>
      <c r="J54" s="70" t="s">
        <v>109</v>
      </c>
      <c r="K54" s="70" t="s">
        <v>109</v>
      </c>
      <c r="L54" s="70" t="s">
        <v>109</v>
      </c>
      <c r="M54" s="70" t="s">
        <v>109</v>
      </c>
      <c r="N54" s="70" t="s">
        <v>109</v>
      </c>
      <c r="O54" s="70" t="s">
        <v>109</v>
      </c>
      <c r="P54" s="70" t="s">
        <v>109</v>
      </c>
      <c r="Q54" s="70" t="s">
        <v>109</v>
      </c>
      <c r="R54" s="70" t="s">
        <v>109</v>
      </c>
      <c r="S54" s="70" t="s">
        <v>109</v>
      </c>
      <c r="T54" s="70" t="s">
        <v>109</v>
      </c>
      <c r="U54" s="70" t="s">
        <v>109</v>
      </c>
      <c r="V54" s="70" t="s">
        <v>109</v>
      </c>
      <c r="W54" s="70" t="s">
        <v>109</v>
      </c>
      <c r="X54" s="70" t="s">
        <v>109</v>
      </c>
      <c r="Y54" s="70" t="s">
        <v>109</v>
      </c>
      <c r="Z54" s="70" t="s">
        <v>109</v>
      </c>
      <c r="AA54" s="70" t="s">
        <v>109</v>
      </c>
      <c r="AB54" s="70" t="s">
        <v>109</v>
      </c>
      <c r="AC54" s="70" t="s">
        <v>109</v>
      </c>
      <c r="AD54" s="70" t="s">
        <v>109</v>
      </c>
      <c r="AE54" s="70" t="s">
        <v>109</v>
      </c>
      <c r="AF54" s="70" t="s">
        <v>109</v>
      </c>
      <c r="AG54" s="70" t="s">
        <v>109</v>
      </c>
      <c r="AH54" s="312" t="s">
        <v>109</v>
      </c>
      <c r="AI54" s="312" t="s">
        <v>109</v>
      </c>
      <c r="AJ54" s="312" t="s">
        <v>109</v>
      </c>
      <c r="AK54" s="312" t="s">
        <v>109</v>
      </c>
      <c r="AL54" s="312" t="s">
        <v>109</v>
      </c>
    </row>
    <row r="55" s="1" customFormat="1" hidden="1">
      <c r="A55" s="65"/>
      <c r="B55" s="65"/>
      <c r="C55" s="65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0"/>
      <c r="AF55" s="70"/>
      <c r="AG55" s="70"/>
      <c r="AH55" s="312"/>
      <c r="AI55" s="312"/>
      <c r="AJ55" s="312"/>
      <c r="AK55" s="312"/>
      <c r="AL55" s="312"/>
    </row>
    <row r="56" s="1" customFormat="1" ht="47.25">
      <c r="A56" s="65" t="s">
        <v>161</v>
      </c>
      <c r="B56" s="65" t="s">
        <v>179</v>
      </c>
      <c r="C56" s="65" t="s">
        <v>180</v>
      </c>
      <c r="D56" s="70" t="s">
        <v>109</v>
      </c>
      <c r="E56" s="70" t="s">
        <v>109</v>
      </c>
      <c r="F56" s="70" t="s">
        <v>109</v>
      </c>
      <c r="G56" s="70" t="s">
        <v>109</v>
      </c>
      <c r="H56" s="70" t="s">
        <v>109</v>
      </c>
      <c r="I56" s="70" t="s">
        <v>109</v>
      </c>
      <c r="J56" s="70" t="s">
        <v>109</v>
      </c>
      <c r="K56" s="70" t="s">
        <v>109</v>
      </c>
      <c r="L56" s="70" t="s">
        <v>109</v>
      </c>
      <c r="M56" s="70" t="s">
        <v>109</v>
      </c>
      <c r="N56" s="70" t="s">
        <v>109</v>
      </c>
      <c r="O56" s="70" t="s">
        <v>109</v>
      </c>
      <c r="P56" s="70" t="s">
        <v>109</v>
      </c>
      <c r="Q56" s="70" t="s">
        <v>109</v>
      </c>
      <c r="R56" s="70" t="s">
        <v>109</v>
      </c>
      <c r="S56" s="70" t="s">
        <v>109</v>
      </c>
      <c r="T56" s="70" t="s">
        <v>109</v>
      </c>
      <c r="U56" s="70" t="s">
        <v>109</v>
      </c>
      <c r="V56" s="70" t="s">
        <v>109</v>
      </c>
      <c r="W56" s="70" t="s">
        <v>109</v>
      </c>
      <c r="X56" s="70" t="s">
        <v>109</v>
      </c>
      <c r="Y56" s="70" t="s">
        <v>109</v>
      </c>
      <c r="Z56" s="70">
        <v>13.5</v>
      </c>
      <c r="AA56" s="70">
        <v>0.40000000000000002</v>
      </c>
      <c r="AB56" s="70" t="s">
        <v>109</v>
      </c>
      <c r="AC56" s="70">
        <v>0.55300000000000005</v>
      </c>
      <c r="AD56" s="70" t="s">
        <v>109</v>
      </c>
      <c r="AE56" s="70" t="s">
        <v>109</v>
      </c>
      <c r="AF56" s="70" t="s">
        <v>109</v>
      </c>
      <c r="AG56" s="70">
        <v>13.5</v>
      </c>
      <c r="AH56" s="312">
        <v>0.40000000000000002</v>
      </c>
      <c r="AI56" s="312" t="s">
        <v>109</v>
      </c>
      <c r="AJ56" s="312">
        <v>0.55300000000000005</v>
      </c>
      <c r="AK56" s="312" t="s">
        <v>109</v>
      </c>
      <c r="AL56" s="312" t="s">
        <v>109</v>
      </c>
    </row>
    <row r="57" s="1" customFormat="1" ht="47.25">
      <c r="A57" s="65" t="s">
        <v>161</v>
      </c>
      <c r="B57" s="65" t="s">
        <v>181</v>
      </c>
      <c r="C57" s="65" t="s">
        <v>182</v>
      </c>
      <c r="D57" s="70" t="s">
        <v>109</v>
      </c>
      <c r="E57" s="70" t="s">
        <v>109</v>
      </c>
      <c r="F57" s="70" t="s">
        <v>109</v>
      </c>
      <c r="G57" s="70" t="s">
        <v>109</v>
      </c>
      <c r="H57" s="70" t="s">
        <v>109</v>
      </c>
      <c r="I57" s="70" t="s">
        <v>109</v>
      </c>
      <c r="J57" s="70" t="s">
        <v>109</v>
      </c>
      <c r="K57" s="70" t="s">
        <v>109</v>
      </c>
      <c r="L57" s="70" t="s">
        <v>109</v>
      </c>
      <c r="M57" s="70" t="s">
        <v>109</v>
      </c>
      <c r="N57" s="70" t="s">
        <v>109</v>
      </c>
      <c r="O57" s="70" t="s">
        <v>109</v>
      </c>
      <c r="P57" s="70" t="s">
        <v>109</v>
      </c>
      <c r="Q57" s="70" t="s">
        <v>109</v>
      </c>
      <c r="R57" s="70" t="s">
        <v>109</v>
      </c>
      <c r="S57" s="70" t="s">
        <v>109</v>
      </c>
      <c r="T57" s="70" t="s">
        <v>109</v>
      </c>
      <c r="U57" s="70" t="s">
        <v>109</v>
      </c>
      <c r="V57" s="70" t="s">
        <v>109</v>
      </c>
      <c r="W57" s="70" t="s">
        <v>109</v>
      </c>
      <c r="X57" s="70" t="s">
        <v>109</v>
      </c>
      <c r="Y57" s="70" t="s">
        <v>109</v>
      </c>
      <c r="Z57" s="70">
        <v>2.9671541499999998</v>
      </c>
      <c r="AA57" s="70">
        <v>0.80000000000000004</v>
      </c>
      <c r="AB57" s="70" t="s">
        <v>109</v>
      </c>
      <c r="AC57" s="70" t="s">
        <v>109</v>
      </c>
      <c r="AD57" s="70" t="s">
        <v>109</v>
      </c>
      <c r="AE57" s="70">
        <v>7</v>
      </c>
      <c r="AF57" s="70" t="s">
        <v>109</v>
      </c>
      <c r="AG57" s="70">
        <v>2.9671541499999998</v>
      </c>
      <c r="AH57" s="312">
        <v>0.80000000000000004</v>
      </c>
      <c r="AI57" s="312" t="s">
        <v>109</v>
      </c>
      <c r="AJ57" s="312" t="s">
        <v>109</v>
      </c>
      <c r="AK57" s="312" t="s">
        <v>109</v>
      </c>
      <c r="AL57" s="312">
        <v>7</v>
      </c>
    </row>
    <row r="58" s="1" customFormat="1" hidden="1">
      <c r="A58" s="65" t="e">
        <f>'[3]4'!A60</f>
        <v>#REF!</v>
      </c>
      <c r="B58" s="65" t="e">
        <f>'[3]4'!B61</f>
        <v>#REF!</v>
      </c>
      <c r="C58" s="65" t="e">
        <f>'[3]4'!C61</f>
        <v>#REF!</v>
      </c>
      <c r="D58" s="313" t="s">
        <v>109</v>
      </c>
      <c r="E58" s="313" t="s">
        <v>109</v>
      </c>
      <c r="F58" s="313" t="s">
        <v>109</v>
      </c>
      <c r="G58" s="313" t="s">
        <v>109</v>
      </c>
      <c r="H58" s="313" t="s">
        <v>109</v>
      </c>
      <c r="I58" s="313" t="s">
        <v>109</v>
      </c>
      <c r="J58" s="313" t="s">
        <v>109</v>
      </c>
      <c r="K58" s="313" t="s">
        <v>109</v>
      </c>
      <c r="L58" s="313" t="s">
        <v>109</v>
      </c>
      <c r="M58" s="313" t="s">
        <v>109</v>
      </c>
      <c r="N58" s="313" t="s">
        <v>109</v>
      </c>
      <c r="O58" s="313" t="s">
        <v>109</v>
      </c>
      <c r="P58" s="313" t="s">
        <v>109</v>
      </c>
      <c r="Q58" s="313" t="s">
        <v>109</v>
      </c>
      <c r="R58" s="313" t="s">
        <v>109</v>
      </c>
      <c r="S58" s="313" t="s">
        <v>109</v>
      </c>
      <c r="T58" s="313" t="s">
        <v>109</v>
      </c>
      <c r="U58" s="313" t="s">
        <v>109</v>
      </c>
      <c r="V58" s="313" t="s">
        <v>109</v>
      </c>
      <c r="W58" s="313" t="s">
        <v>109</v>
      </c>
      <c r="X58" s="313" t="s">
        <v>109</v>
      </c>
      <c r="Y58" s="313" t="s">
        <v>109</v>
      </c>
      <c r="Z58" s="313" t="s">
        <v>109</v>
      </c>
      <c r="AA58" s="313" t="e">
        <f>'[3]4'!AQ61</f>
        <v>#REF!</v>
      </c>
      <c r="AB58" s="313" t="e">
        <f>'[3]4'!AR61</f>
        <v>#REF!</v>
      </c>
      <c r="AC58" s="313" t="e">
        <f>'[3]4'!AS61</f>
        <v>#REF!</v>
      </c>
      <c r="AD58" s="313" t="e">
        <f>'[3]4'!AT61</f>
        <v>#REF!</v>
      </c>
      <c r="AE58" s="313" t="e">
        <f>'[3]4'!AU61</f>
        <v>#REF!</v>
      </c>
      <c r="AF58" s="313" t="s">
        <v>109</v>
      </c>
      <c r="AG58" s="313" t="str">
        <f t="shared" si="1"/>
        <v>н/д</v>
      </c>
      <c r="AH58" s="313" t="e">
        <f t="shared" si="2"/>
        <v>#REF!</v>
      </c>
      <c r="AI58" s="313" t="e">
        <f t="shared" si="3"/>
        <v>#REF!</v>
      </c>
      <c r="AJ58" s="313" t="e">
        <f t="shared" si="4"/>
        <v>#REF!</v>
      </c>
      <c r="AK58" s="313" t="e">
        <f t="shared" si="5"/>
        <v>#REF!</v>
      </c>
      <c r="AL58" s="313" t="e">
        <f t="shared" si="6"/>
        <v>#REF!</v>
      </c>
    </row>
    <row r="59" s="1" customFormat="1" hidden="1">
      <c r="A59" s="65" t="e">
        <f>'[3]4'!A61</f>
        <v>#REF!</v>
      </c>
      <c r="B59" s="65" t="e">
        <f>'[3]4'!B62</f>
        <v>#REF!</v>
      </c>
      <c r="C59" s="65" t="e">
        <f>'[3]4'!C62</f>
        <v>#REF!</v>
      </c>
      <c r="D59" s="313" t="s">
        <v>109</v>
      </c>
      <c r="E59" s="313" t="s">
        <v>109</v>
      </c>
      <c r="F59" s="313" t="s">
        <v>109</v>
      </c>
      <c r="G59" s="313" t="s">
        <v>109</v>
      </c>
      <c r="H59" s="313" t="s">
        <v>109</v>
      </c>
      <c r="I59" s="313" t="s">
        <v>109</v>
      </c>
      <c r="J59" s="313" t="s">
        <v>109</v>
      </c>
      <c r="K59" s="313" t="s">
        <v>109</v>
      </c>
      <c r="L59" s="313" t="s">
        <v>109</v>
      </c>
      <c r="M59" s="313" t="s">
        <v>109</v>
      </c>
      <c r="N59" s="313" t="s">
        <v>109</v>
      </c>
      <c r="O59" s="313" t="s">
        <v>109</v>
      </c>
      <c r="P59" s="313" t="s">
        <v>109</v>
      </c>
      <c r="Q59" s="313" t="s">
        <v>109</v>
      </c>
      <c r="R59" s="313" t="s">
        <v>109</v>
      </c>
      <c r="S59" s="313" t="s">
        <v>109</v>
      </c>
      <c r="T59" s="313" t="s">
        <v>109</v>
      </c>
      <c r="U59" s="313" t="s">
        <v>109</v>
      </c>
      <c r="V59" s="313" t="s">
        <v>109</v>
      </c>
      <c r="W59" s="313" t="s">
        <v>109</v>
      </c>
      <c r="X59" s="313" t="s">
        <v>109</v>
      </c>
      <c r="Y59" s="313" t="s">
        <v>109</v>
      </c>
      <c r="Z59" s="313" t="s">
        <v>109</v>
      </c>
      <c r="AA59" s="313" t="e">
        <f>'[3]4'!AQ62</f>
        <v>#REF!</v>
      </c>
      <c r="AB59" s="313" t="e">
        <f>'[3]4'!AR62</f>
        <v>#REF!</v>
      </c>
      <c r="AC59" s="313" t="e">
        <f>'[3]4'!AS62</f>
        <v>#REF!</v>
      </c>
      <c r="AD59" s="313" t="e">
        <f>'[3]4'!AT62</f>
        <v>#REF!</v>
      </c>
      <c r="AE59" s="313" t="e">
        <f>'[3]4'!AU62</f>
        <v>#REF!</v>
      </c>
      <c r="AF59" s="313" t="s">
        <v>109</v>
      </c>
      <c r="AG59" s="313" t="str">
        <f t="shared" si="1"/>
        <v>н/д</v>
      </c>
      <c r="AH59" s="313" t="e">
        <f t="shared" si="2"/>
        <v>#REF!</v>
      </c>
      <c r="AI59" s="313" t="e">
        <f t="shared" si="3"/>
        <v>#REF!</v>
      </c>
      <c r="AJ59" s="313" t="e">
        <f t="shared" si="4"/>
        <v>#REF!</v>
      </c>
      <c r="AK59" s="313" t="e">
        <f t="shared" si="5"/>
        <v>#REF!</v>
      </c>
      <c r="AL59" s="313" t="e">
        <f t="shared" si="6"/>
        <v>#REF!</v>
      </c>
    </row>
    <row r="60" s="1" customFormat="1" hidden="1">
      <c r="A60" s="65" t="e">
        <f>'[3]4'!A62</f>
        <v>#REF!</v>
      </c>
      <c r="B60" s="65" t="e">
        <f>'[3]4'!B63</f>
        <v>#REF!</v>
      </c>
      <c r="C60" s="65" t="e">
        <f>'[3]4'!C63</f>
        <v>#REF!</v>
      </c>
      <c r="D60" s="313" t="s">
        <v>109</v>
      </c>
      <c r="E60" s="313" t="s">
        <v>109</v>
      </c>
      <c r="F60" s="313" t="s">
        <v>109</v>
      </c>
      <c r="G60" s="313" t="s">
        <v>109</v>
      </c>
      <c r="H60" s="313" t="s">
        <v>109</v>
      </c>
      <c r="I60" s="313" t="s">
        <v>109</v>
      </c>
      <c r="J60" s="313" t="s">
        <v>109</v>
      </c>
      <c r="K60" s="313" t="s">
        <v>109</v>
      </c>
      <c r="L60" s="313" t="s">
        <v>109</v>
      </c>
      <c r="M60" s="313" t="s">
        <v>109</v>
      </c>
      <c r="N60" s="313" t="s">
        <v>109</v>
      </c>
      <c r="O60" s="313" t="s">
        <v>109</v>
      </c>
      <c r="P60" s="313" t="s">
        <v>109</v>
      </c>
      <c r="Q60" s="313" t="s">
        <v>109</v>
      </c>
      <c r="R60" s="313" t="s">
        <v>109</v>
      </c>
      <c r="S60" s="313" t="s">
        <v>109</v>
      </c>
      <c r="T60" s="313" t="s">
        <v>109</v>
      </c>
      <c r="U60" s="313" t="s">
        <v>109</v>
      </c>
      <c r="V60" s="313" t="s">
        <v>109</v>
      </c>
      <c r="W60" s="313" t="s">
        <v>109</v>
      </c>
      <c r="X60" s="313" t="s">
        <v>109</v>
      </c>
      <c r="Y60" s="313" t="s">
        <v>109</v>
      </c>
      <c r="Z60" s="313" t="s">
        <v>109</v>
      </c>
      <c r="AA60" s="313" t="e">
        <f>'[3]4'!AQ63</f>
        <v>#REF!</v>
      </c>
      <c r="AB60" s="313" t="e">
        <f>'[3]4'!AR63</f>
        <v>#REF!</v>
      </c>
      <c r="AC60" s="313" t="e">
        <f>'[3]4'!AS63</f>
        <v>#REF!</v>
      </c>
      <c r="AD60" s="313" t="e">
        <f>'[3]4'!AT63</f>
        <v>#REF!</v>
      </c>
      <c r="AE60" s="313" t="e">
        <f>'[3]4'!AU63</f>
        <v>#REF!</v>
      </c>
      <c r="AF60" s="313" t="s">
        <v>109</v>
      </c>
      <c r="AG60" s="313" t="str">
        <f t="shared" si="1"/>
        <v>н/д</v>
      </c>
      <c r="AH60" s="313" t="e">
        <f t="shared" si="2"/>
        <v>#REF!</v>
      </c>
      <c r="AI60" s="313" t="e">
        <f t="shared" si="3"/>
        <v>#REF!</v>
      </c>
      <c r="AJ60" s="313" t="e">
        <f t="shared" si="4"/>
        <v>#REF!</v>
      </c>
      <c r="AK60" s="313" t="e">
        <f t="shared" si="5"/>
        <v>#REF!</v>
      </c>
      <c r="AL60" s="313" t="e">
        <f t="shared" si="6"/>
        <v>#REF!</v>
      </c>
    </row>
    <row r="61" s="237" customFormat="1" ht="63" hidden="1">
      <c r="A61" s="79" t="s">
        <v>280</v>
      </c>
      <c r="B61" s="82" t="s">
        <v>281</v>
      </c>
      <c r="C61" s="314" t="s">
        <v>108</v>
      </c>
      <c r="D61" s="315" t="s">
        <v>279</v>
      </c>
      <c r="E61" s="315" t="s">
        <v>279</v>
      </c>
      <c r="F61" s="315" t="s">
        <v>279</v>
      </c>
      <c r="G61" s="315" t="s">
        <v>279</v>
      </c>
      <c r="H61" s="315" t="s">
        <v>279</v>
      </c>
      <c r="I61" s="315" t="s">
        <v>279</v>
      </c>
      <c r="J61" s="315" t="s">
        <v>279</v>
      </c>
      <c r="K61" s="315" t="s">
        <v>279</v>
      </c>
      <c r="L61" s="315" t="s">
        <v>279</v>
      </c>
      <c r="M61" s="315" t="s">
        <v>279</v>
      </c>
      <c r="N61" s="315" t="s">
        <v>279</v>
      </c>
      <c r="O61" s="315" t="s">
        <v>279</v>
      </c>
      <c r="P61" s="315" t="s">
        <v>279</v>
      </c>
      <c r="Q61" s="315" t="s">
        <v>279</v>
      </c>
      <c r="R61" s="315" t="s">
        <v>279</v>
      </c>
      <c r="S61" s="315" t="s">
        <v>279</v>
      </c>
      <c r="T61" s="315" t="s">
        <v>279</v>
      </c>
      <c r="U61" s="315" t="s">
        <v>279</v>
      </c>
      <c r="V61" s="315" t="s">
        <v>279</v>
      </c>
      <c r="W61" s="315" t="s">
        <v>279</v>
      </c>
      <c r="X61" s="315" t="s">
        <v>279</v>
      </c>
      <c r="Y61" s="315" t="s">
        <v>279</v>
      </c>
      <c r="Z61" s="315" t="s">
        <v>279</v>
      </c>
      <c r="AA61" s="315" t="s">
        <v>279</v>
      </c>
      <c r="AB61" s="315" t="s">
        <v>279</v>
      </c>
      <c r="AC61" s="315" t="s">
        <v>279</v>
      </c>
      <c r="AD61" s="315" t="s">
        <v>279</v>
      </c>
      <c r="AE61" s="315" t="s">
        <v>279</v>
      </c>
      <c r="AF61" s="315" t="s">
        <v>279</v>
      </c>
      <c r="AG61" s="315" t="s">
        <v>279</v>
      </c>
      <c r="AH61" s="315" t="s">
        <v>279</v>
      </c>
      <c r="AI61" s="315" t="s">
        <v>279</v>
      </c>
      <c r="AJ61" s="315" t="s">
        <v>279</v>
      </c>
      <c r="AK61" s="315" t="s">
        <v>279</v>
      </c>
      <c r="AL61" s="315" t="s">
        <v>279</v>
      </c>
    </row>
    <row r="62" s="237" customFormat="1" ht="47.25" hidden="1">
      <c r="A62" s="79" t="s">
        <v>282</v>
      </c>
      <c r="B62" s="82" t="s">
        <v>283</v>
      </c>
      <c r="C62" s="316" t="s">
        <v>108</v>
      </c>
      <c r="D62" s="315" t="s">
        <v>279</v>
      </c>
      <c r="E62" s="315" t="s">
        <v>279</v>
      </c>
      <c r="F62" s="315" t="s">
        <v>279</v>
      </c>
      <c r="G62" s="315" t="s">
        <v>279</v>
      </c>
      <c r="H62" s="315" t="s">
        <v>279</v>
      </c>
      <c r="I62" s="315" t="s">
        <v>279</v>
      </c>
      <c r="J62" s="315" t="s">
        <v>279</v>
      </c>
      <c r="K62" s="315" t="s">
        <v>279</v>
      </c>
      <c r="L62" s="315" t="s">
        <v>279</v>
      </c>
      <c r="M62" s="315" t="s">
        <v>279</v>
      </c>
      <c r="N62" s="315" t="s">
        <v>279</v>
      </c>
      <c r="O62" s="315" t="s">
        <v>279</v>
      </c>
      <c r="P62" s="315" t="s">
        <v>279</v>
      </c>
      <c r="Q62" s="315" t="s">
        <v>279</v>
      </c>
      <c r="R62" s="315" t="s">
        <v>279</v>
      </c>
      <c r="S62" s="315" t="s">
        <v>279</v>
      </c>
      <c r="T62" s="315" t="s">
        <v>279</v>
      </c>
      <c r="U62" s="315" t="s">
        <v>279</v>
      </c>
      <c r="V62" s="315" t="s">
        <v>279</v>
      </c>
      <c r="W62" s="315" t="s">
        <v>279</v>
      </c>
      <c r="X62" s="315" t="s">
        <v>279</v>
      </c>
      <c r="Y62" s="315" t="s">
        <v>279</v>
      </c>
      <c r="Z62" s="315" t="s">
        <v>279</v>
      </c>
      <c r="AA62" s="315" t="s">
        <v>279</v>
      </c>
      <c r="AB62" s="315" t="s">
        <v>279</v>
      </c>
      <c r="AC62" s="315" t="s">
        <v>279</v>
      </c>
      <c r="AD62" s="315" t="s">
        <v>279</v>
      </c>
      <c r="AE62" s="315" t="s">
        <v>279</v>
      </c>
      <c r="AF62" s="315" t="s">
        <v>279</v>
      </c>
      <c r="AG62" s="315" t="s">
        <v>279</v>
      </c>
      <c r="AH62" s="315" t="s">
        <v>279</v>
      </c>
      <c r="AI62" s="315" t="s">
        <v>279</v>
      </c>
      <c r="AJ62" s="315" t="s">
        <v>279</v>
      </c>
      <c r="AK62" s="315" t="s">
        <v>279</v>
      </c>
      <c r="AL62" s="315" t="s">
        <v>279</v>
      </c>
    </row>
    <row r="63" s="237" customFormat="1" ht="31.5" hidden="1">
      <c r="A63" s="79" t="s">
        <v>284</v>
      </c>
      <c r="B63" s="82" t="s">
        <v>285</v>
      </c>
      <c r="C63" s="314" t="s">
        <v>108</v>
      </c>
      <c r="D63" s="315" t="s">
        <v>279</v>
      </c>
      <c r="E63" s="315" t="s">
        <v>279</v>
      </c>
      <c r="F63" s="315" t="s">
        <v>279</v>
      </c>
      <c r="G63" s="315" t="s">
        <v>279</v>
      </c>
      <c r="H63" s="315" t="s">
        <v>279</v>
      </c>
      <c r="I63" s="315" t="s">
        <v>279</v>
      </c>
      <c r="J63" s="315" t="s">
        <v>279</v>
      </c>
      <c r="K63" s="315" t="s">
        <v>279</v>
      </c>
      <c r="L63" s="315" t="s">
        <v>279</v>
      </c>
      <c r="M63" s="315" t="s">
        <v>279</v>
      </c>
      <c r="N63" s="315" t="s">
        <v>279</v>
      </c>
      <c r="O63" s="315" t="s">
        <v>279</v>
      </c>
      <c r="P63" s="315" t="s">
        <v>279</v>
      </c>
      <c r="Q63" s="315" t="s">
        <v>279</v>
      </c>
      <c r="R63" s="315" t="s">
        <v>279</v>
      </c>
      <c r="S63" s="315" t="s">
        <v>279</v>
      </c>
      <c r="T63" s="315" t="s">
        <v>279</v>
      </c>
      <c r="U63" s="315" t="s">
        <v>279</v>
      </c>
      <c r="V63" s="315" t="s">
        <v>279</v>
      </c>
      <c r="W63" s="315" t="s">
        <v>279</v>
      </c>
      <c r="X63" s="315" t="s">
        <v>279</v>
      </c>
      <c r="Y63" s="315" t="s">
        <v>279</v>
      </c>
      <c r="Z63" s="315" t="s">
        <v>279</v>
      </c>
      <c r="AA63" s="315" t="s">
        <v>279</v>
      </c>
      <c r="AB63" s="315" t="s">
        <v>279</v>
      </c>
      <c r="AC63" s="315" t="s">
        <v>279</v>
      </c>
      <c r="AD63" s="315" t="s">
        <v>279</v>
      </c>
      <c r="AE63" s="315" t="s">
        <v>279</v>
      </c>
      <c r="AF63" s="315" t="s">
        <v>279</v>
      </c>
      <c r="AG63" s="315" t="s">
        <v>279</v>
      </c>
      <c r="AH63" s="315" t="s">
        <v>279</v>
      </c>
      <c r="AI63" s="315" t="s">
        <v>279</v>
      </c>
      <c r="AJ63" s="315" t="s">
        <v>279</v>
      </c>
      <c r="AK63" s="315" t="s">
        <v>279</v>
      </c>
      <c r="AL63" s="315" t="s">
        <v>279</v>
      </c>
    </row>
    <row r="64" s="237" customFormat="1" hidden="1">
      <c r="A64" s="79"/>
      <c r="B64" s="309"/>
      <c r="C64" s="316"/>
      <c r="D64" s="315"/>
      <c r="E64" s="315"/>
      <c r="F64" s="315"/>
      <c r="G64" s="315"/>
      <c r="H64" s="315"/>
      <c r="I64" s="315"/>
      <c r="J64" s="315"/>
      <c r="K64" s="315"/>
      <c r="L64" s="315"/>
      <c r="M64" s="315"/>
      <c r="N64" s="315"/>
      <c r="O64" s="315"/>
      <c r="P64" s="315"/>
      <c r="Q64" s="315"/>
      <c r="R64" s="315"/>
      <c r="S64" s="315"/>
      <c r="T64" s="315"/>
      <c r="U64" s="315"/>
      <c r="V64" s="315"/>
      <c r="W64" s="315"/>
      <c r="X64" s="315"/>
      <c r="Y64" s="315"/>
      <c r="Z64" s="315"/>
      <c r="AA64" s="315"/>
      <c r="AB64" s="315"/>
      <c r="AC64" s="315"/>
      <c r="AD64" s="315"/>
      <c r="AE64" s="315"/>
      <c r="AF64" s="315"/>
      <c r="AG64" s="315"/>
      <c r="AH64" s="315"/>
      <c r="AI64" s="315"/>
      <c r="AJ64" s="315"/>
      <c r="AK64" s="315"/>
      <c r="AL64" s="315"/>
    </row>
    <row r="65" s="237" customFormat="1" hidden="1">
      <c r="A65" s="79"/>
      <c r="B65" s="309"/>
      <c r="C65" s="314"/>
      <c r="D65" s="315"/>
      <c r="E65" s="315"/>
      <c r="F65" s="315"/>
      <c r="G65" s="315"/>
      <c r="H65" s="315"/>
      <c r="I65" s="315"/>
      <c r="J65" s="315"/>
      <c r="K65" s="315"/>
      <c r="L65" s="315"/>
      <c r="M65" s="315"/>
      <c r="N65" s="315"/>
      <c r="O65" s="315"/>
      <c r="P65" s="315"/>
      <c r="Q65" s="315"/>
      <c r="R65" s="315"/>
      <c r="S65" s="315"/>
      <c r="T65" s="315"/>
      <c r="U65" s="315"/>
      <c r="V65" s="315"/>
      <c r="W65" s="315"/>
      <c r="X65" s="315"/>
      <c r="Y65" s="315"/>
      <c r="Z65" s="315"/>
      <c r="AA65" s="315"/>
      <c r="AB65" s="315"/>
      <c r="AC65" s="315"/>
      <c r="AD65" s="315"/>
      <c r="AE65" s="315"/>
      <c r="AF65" s="315"/>
      <c r="AG65" s="315"/>
      <c r="AH65" s="315"/>
      <c r="AI65" s="315"/>
      <c r="AJ65" s="315"/>
      <c r="AK65" s="315"/>
      <c r="AL65" s="315"/>
    </row>
    <row r="66" s="237" customFormat="1" hidden="1">
      <c r="A66" s="79"/>
      <c r="B66" s="82"/>
      <c r="C66" s="316"/>
      <c r="D66" s="315"/>
      <c r="E66" s="315"/>
      <c r="F66" s="315"/>
      <c r="G66" s="315"/>
      <c r="H66" s="315"/>
      <c r="I66" s="315"/>
      <c r="J66" s="315"/>
      <c r="K66" s="315"/>
      <c r="L66" s="315"/>
      <c r="M66" s="315"/>
      <c r="N66" s="315"/>
      <c r="O66" s="315"/>
      <c r="P66" s="315"/>
      <c r="Q66" s="315"/>
      <c r="R66" s="315"/>
      <c r="S66" s="315"/>
      <c r="T66" s="315"/>
      <c r="U66" s="315"/>
      <c r="V66" s="315"/>
      <c r="W66" s="315"/>
      <c r="X66" s="315"/>
      <c r="Y66" s="315"/>
      <c r="Z66" s="315"/>
      <c r="AA66" s="315"/>
      <c r="AB66" s="315"/>
      <c r="AC66" s="315"/>
      <c r="AD66" s="315"/>
      <c r="AE66" s="315"/>
      <c r="AF66" s="315"/>
      <c r="AG66" s="315"/>
      <c r="AH66" s="315"/>
      <c r="AI66" s="315"/>
      <c r="AJ66" s="315"/>
      <c r="AK66" s="315"/>
      <c r="AL66" s="315"/>
    </row>
    <row r="67" s="237" customFormat="1" ht="47.25" hidden="1">
      <c r="A67" s="79" t="s">
        <v>286</v>
      </c>
      <c r="B67" s="82" t="s">
        <v>287</v>
      </c>
      <c r="C67" s="314" t="s">
        <v>108</v>
      </c>
      <c r="D67" s="315" t="s">
        <v>279</v>
      </c>
      <c r="E67" s="315" t="s">
        <v>279</v>
      </c>
      <c r="F67" s="315" t="s">
        <v>279</v>
      </c>
      <c r="G67" s="315" t="s">
        <v>279</v>
      </c>
      <c r="H67" s="315" t="s">
        <v>279</v>
      </c>
      <c r="I67" s="315" t="s">
        <v>279</v>
      </c>
      <c r="J67" s="315" t="s">
        <v>279</v>
      </c>
      <c r="K67" s="315" t="s">
        <v>279</v>
      </c>
      <c r="L67" s="315" t="s">
        <v>279</v>
      </c>
      <c r="M67" s="315" t="s">
        <v>279</v>
      </c>
      <c r="N67" s="315" t="s">
        <v>279</v>
      </c>
      <c r="O67" s="315" t="s">
        <v>279</v>
      </c>
      <c r="P67" s="315" t="s">
        <v>279</v>
      </c>
      <c r="Q67" s="315" t="s">
        <v>279</v>
      </c>
      <c r="R67" s="315" t="s">
        <v>279</v>
      </c>
      <c r="S67" s="315" t="s">
        <v>279</v>
      </c>
      <c r="T67" s="315" t="s">
        <v>279</v>
      </c>
      <c r="U67" s="315" t="s">
        <v>279</v>
      </c>
      <c r="V67" s="315" t="s">
        <v>279</v>
      </c>
      <c r="W67" s="315" t="s">
        <v>279</v>
      </c>
      <c r="X67" s="315" t="s">
        <v>279</v>
      </c>
      <c r="Y67" s="315" t="s">
        <v>279</v>
      </c>
      <c r="Z67" s="315" t="s">
        <v>279</v>
      </c>
      <c r="AA67" s="315" t="s">
        <v>279</v>
      </c>
      <c r="AB67" s="315" t="s">
        <v>279</v>
      </c>
      <c r="AC67" s="315" t="s">
        <v>279</v>
      </c>
      <c r="AD67" s="315" t="s">
        <v>279</v>
      </c>
      <c r="AE67" s="315" t="s">
        <v>279</v>
      </c>
      <c r="AF67" s="315" t="s">
        <v>279</v>
      </c>
      <c r="AG67" s="315" t="s">
        <v>279</v>
      </c>
      <c r="AH67" s="315" t="s">
        <v>279</v>
      </c>
      <c r="AI67" s="315" t="s">
        <v>279</v>
      </c>
      <c r="AJ67" s="315" t="s">
        <v>279</v>
      </c>
      <c r="AK67" s="315" t="s">
        <v>279</v>
      </c>
      <c r="AL67" s="315" t="s">
        <v>279</v>
      </c>
    </row>
    <row r="68" s="237" customFormat="1" ht="47.25" hidden="1">
      <c r="A68" s="79" t="s">
        <v>206</v>
      </c>
      <c r="B68" s="82" t="s">
        <v>207</v>
      </c>
      <c r="C68" s="316" t="s">
        <v>108</v>
      </c>
      <c r="D68" s="315" t="s">
        <v>279</v>
      </c>
      <c r="E68" s="315" t="s">
        <v>279</v>
      </c>
      <c r="F68" s="315" t="s">
        <v>279</v>
      </c>
      <c r="G68" s="315" t="s">
        <v>279</v>
      </c>
      <c r="H68" s="315" t="s">
        <v>279</v>
      </c>
      <c r="I68" s="315" t="s">
        <v>279</v>
      </c>
      <c r="J68" s="315" t="s">
        <v>279</v>
      </c>
      <c r="K68" s="315" t="s">
        <v>279</v>
      </c>
      <c r="L68" s="315" t="s">
        <v>279</v>
      </c>
      <c r="M68" s="315" t="s">
        <v>279</v>
      </c>
      <c r="N68" s="315" t="s">
        <v>279</v>
      </c>
      <c r="O68" s="315" t="s">
        <v>279</v>
      </c>
      <c r="P68" s="315" t="s">
        <v>279</v>
      </c>
      <c r="Q68" s="315" t="s">
        <v>279</v>
      </c>
      <c r="R68" s="315" t="s">
        <v>279</v>
      </c>
      <c r="S68" s="315" t="s">
        <v>279</v>
      </c>
      <c r="T68" s="315" t="s">
        <v>279</v>
      </c>
      <c r="U68" s="315" t="s">
        <v>279</v>
      </c>
      <c r="V68" s="315" t="s">
        <v>279</v>
      </c>
      <c r="W68" s="315" t="s">
        <v>279</v>
      </c>
      <c r="X68" s="315" t="s">
        <v>279</v>
      </c>
      <c r="Y68" s="315" t="s">
        <v>279</v>
      </c>
      <c r="Z68" s="315" t="s">
        <v>279</v>
      </c>
      <c r="AA68" s="315" t="s">
        <v>279</v>
      </c>
      <c r="AB68" s="315" t="s">
        <v>279</v>
      </c>
      <c r="AC68" s="315" t="s">
        <v>279</v>
      </c>
      <c r="AD68" s="315" t="s">
        <v>279</v>
      </c>
      <c r="AE68" s="315" t="s">
        <v>279</v>
      </c>
      <c r="AF68" s="315" t="s">
        <v>279</v>
      </c>
      <c r="AG68" s="315" t="s">
        <v>279</v>
      </c>
      <c r="AH68" s="315" t="s">
        <v>279</v>
      </c>
      <c r="AI68" s="315" t="s">
        <v>279</v>
      </c>
      <c r="AJ68" s="315" t="s">
        <v>279</v>
      </c>
      <c r="AK68" s="315" t="s">
        <v>279</v>
      </c>
      <c r="AL68" s="315" t="s">
        <v>279</v>
      </c>
    </row>
    <row r="69" s="237" customFormat="1" ht="47.25" hidden="1">
      <c r="A69" s="79" t="s">
        <v>208</v>
      </c>
      <c r="B69" s="82" t="s">
        <v>209</v>
      </c>
      <c r="C69" s="314" t="s">
        <v>108</v>
      </c>
      <c r="D69" s="315" t="s">
        <v>279</v>
      </c>
      <c r="E69" s="315" t="s">
        <v>279</v>
      </c>
      <c r="F69" s="315" t="s">
        <v>279</v>
      </c>
      <c r="G69" s="315" t="s">
        <v>279</v>
      </c>
      <c r="H69" s="315" t="s">
        <v>279</v>
      </c>
      <c r="I69" s="315" t="s">
        <v>279</v>
      </c>
      <c r="J69" s="315" t="s">
        <v>279</v>
      </c>
      <c r="K69" s="315" t="s">
        <v>279</v>
      </c>
      <c r="L69" s="315" t="s">
        <v>279</v>
      </c>
      <c r="M69" s="315" t="s">
        <v>279</v>
      </c>
      <c r="N69" s="315" t="s">
        <v>279</v>
      </c>
      <c r="O69" s="315" t="s">
        <v>279</v>
      </c>
      <c r="P69" s="315" t="s">
        <v>279</v>
      </c>
      <c r="Q69" s="315" t="s">
        <v>279</v>
      </c>
      <c r="R69" s="315" t="s">
        <v>279</v>
      </c>
      <c r="S69" s="315" t="s">
        <v>279</v>
      </c>
      <c r="T69" s="315" t="s">
        <v>279</v>
      </c>
      <c r="U69" s="315" t="s">
        <v>279</v>
      </c>
      <c r="V69" s="315" t="s">
        <v>279</v>
      </c>
      <c r="W69" s="315" t="s">
        <v>279</v>
      </c>
      <c r="X69" s="315" t="s">
        <v>279</v>
      </c>
      <c r="Y69" s="315" t="s">
        <v>279</v>
      </c>
      <c r="Z69" s="315" t="s">
        <v>279</v>
      </c>
      <c r="AA69" s="315" t="s">
        <v>279</v>
      </c>
      <c r="AB69" s="315" t="s">
        <v>279</v>
      </c>
      <c r="AC69" s="315" t="s">
        <v>279</v>
      </c>
      <c r="AD69" s="315" t="s">
        <v>279</v>
      </c>
      <c r="AE69" s="315" t="s">
        <v>279</v>
      </c>
      <c r="AF69" s="315" t="s">
        <v>279</v>
      </c>
      <c r="AG69" s="315" t="s">
        <v>279</v>
      </c>
      <c r="AH69" s="315" t="s">
        <v>279</v>
      </c>
      <c r="AI69" s="315" t="s">
        <v>279</v>
      </c>
      <c r="AJ69" s="315" t="s">
        <v>279</v>
      </c>
      <c r="AK69" s="315" t="s">
        <v>279</v>
      </c>
      <c r="AL69" s="315" t="s">
        <v>279</v>
      </c>
    </row>
    <row r="70" s="237" customFormat="1" ht="31.5" hidden="1">
      <c r="A70" s="79" t="s">
        <v>212</v>
      </c>
      <c r="B70" s="82" t="s">
        <v>213</v>
      </c>
      <c r="C70" s="316" t="s">
        <v>108</v>
      </c>
      <c r="D70" s="315" t="s">
        <v>279</v>
      </c>
      <c r="E70" s="315" t="s">
        <v>279</v>
      </c>
      <c r="F70" s="315" t="s">
        <v>279</v>
      </c>
      <c r="G70" s="315" t="s">
        <v>279</v>
      </c>
      <c r="H70" s="315" t="s">
        <v>279</v>
      </c>
      <c r="I70" s="315" t="s">
        <v>279</v>
      </c>
      <c r="J70" s="315" t="s">
        <v>279</v>
      </c>
      <c r="K70" s="315" t="s">
        <v>279</v>
      </c>
      <c r="L70" s="315" t="s">
        <v>279</v>
      </c>
      <c r="M70" s="315" t="s">
        <v>279</v>
      </c>
      <c r="N70" s="315" t="s">
        <v>279</v>
      </c>
      <c r="O70" s="315" t="s">
        <v>279</v>
      </c>
      <c r="P70" s="315" t="s">
        <v>279</v>
      </c>
      <c r="Q70" s="315" t="s">
        <v>279</v>
      </c>
      <c r="R70" s="315" t="s">
        <v>279</v>
      </c>
      <c r="S70" s="315" t="s">
        <v>279</v>
      </c>
      <c r="T70" s="315" t="s">
        <v>279</v>
      </c>
      <c r="U70" s="315" t="s">
        <v>279</v>
      </c>
      <c r="V70" s="315" t="s">
        <v>279</v>
      </c>
      <c r="W70" s="315" t="s">
        <v>279</v>
      </c>
      <c r="X70" s="315" t="s">
        <v>279</v>
      </c>
      <c r="Y70" s="315" t="s">
        <v>279</v>
      </c>
      <c r="Z70" s="315" t="s">
        <v>279</v>
      </c>
      <c r="AA70" s="315" t="s">
        <v>279</v>
      </c>
      <c r="AB70" s="315" t="s">
        <v>279</v>
      </c>
      <c r="AC70" s="315" t="s">
        <v>279</v>
      </c>
      <c r="AD70" s="315" t="s">
        <v>279</v>
      </c>
      <c r="AE70" s="315" t="s">
        <v>279</v>
      </c>
      <c r="AF70" s="315" t="s">
        <v>279</v>
      </c>
      <c r="AG70" s="315" t="s">
        <v>279</v>
      </c>
      <c r="AH70" s="315" t="s">
        <v>279</v>
      </c>
      <c r="AI70" s="315" t="s">
        <v>279</v>
      </c>
      <c r="AJ70" s="315" t="s">
        <v>279</v>
      </c>
      <c r="AK70" s="315" t="s">
        <v>279</v>
      </c>
      <c r="AL70" s="315" t="s">
        <v>279</v>
      </c>
    </row>
    <row r="71" s="237" customFormat="1" ht="31.5" hidden="1">
      <c r="A71" s="79" t="s">
        <v>402</v>
      </c>
      <c r="B71" s="82" t="s">
        <v>403</v>
      </c>
      <c r="C71" s="314" t="s">
        <v>108</v>
      </c>
      <c r="D71" s="315" t="s">
        <v>279</v>
      </c>
      <c r="E71" s="315" t="s">
        <v>279</v>
      </c>
      <c r="F71" s="315" t="s">
        <v>279</v>
      </c>
      <c r="G71" s="315" t="s">
        <v>279</v>
      </c>
      <c r="H71" s="315" t="s">
        <v>279</v>
      </c>
      <c r="I71" s="315" t="s">
        <v>279</v>
      </c>
      <c r="J71" s="315" t="s">
        <v>279</v>
      </c>
      <c r="K71" s="315" t="s">
        <v>279</v>
      </c>
      <c r="L71" s="315" t="s">
        <v>279</v>
      </c>
      <c r="M71" s="315" t="s">
        <v>279</v>
      </c>
      <c r="N71" s="315" t="s">
        <v>279</v>
      </c>
      <c r="O71" s="315" t="s">
        <v>279</v>
      </c>
      <c r="P71" s="315" t="s">
        <v>279</v>
      </c>
      <c r="Q71" s="315" t="s">
        <v>279</v>
      </c>
      <c r="R71" s="315" t="s">
        <v>279</v>
      </c>
      <c r="S71" s="315" t="s">
        <v>279</v>
      </c>
      <c r="T71" s="315" t="s">
        <v>279</v>
      </c>
      <c r="U71" s="315" t="s">
        <v>279</v>
      </c>
      <c r="V71" s="315" t="s">
        <v>279</v>
      </c>
      <c r="W71" s="315" t="s">
        <v>279</v>
      </c>
      <c r="X71" s="315" t="s">
        <v>279</v>
      </c>
      <c r="Y71" s="315" t="s">
        <v>279</v>
      </c>
      <c r="Z71" s="315" t="s">
        <v>279</v>
      </c>
      <c r="AA71" s="315" t="s">
        <v>279</v>
      </c>
      <c r="AB71" s="315" t="s">
        <v>279</v>
      </c>
      <c r="AC71" s="315" t="s">
        <v>279</v>
      </c>
      <c r="AD71" s="315" t="s">
        <v>279</v>
      </c>
      <c r="AE71" s="315" t="s">
        <v>279</v>
      </c>
      <c r="AF71" s="315" t="s">
        <v>279</v>
      </c>
      <c r="AG71" s="315" t="s">
        <v>279</v>
      </c>
      <c r="AH71" s="315" t="s">
        <v>279</v>
      </c>
      <c r="AI71" s="315" t="s">
        <v>279</v>
      </c>
      <c r="AJ71" s="315" t="s">
        <v>279</v>
      </c>
      <c r="AK71" s="315" t="s">
        <v>279</v>
      </c>
      <c r="AL71" s="315" t="s">
        <v>279</v>
      </c>
    </row>
    <row r="72" s="237" customFormat="1" ht="47.25" hidden="1">
      <c r="A72" s="79" t="s">
        <v>404</v>
      </c>
      <c r="B72" s="82" t="s">
        <v>405</v>
      </c>
      <c r="C72" s="316" t="s">
        <v>108</v>
      </c>
      <c r="D72" s="315" t="s">
        <v>279</v>
      </c>
      <c r="E72" s="315" t="s">
        <v>279</v>
      </c>
      <c r="F72" s="315" t="s">
        <v>279</v>
      </c>
      <c r="G72" s="315" t="s">
        <v>279</v>
      </c>
      <c r="H72" s="315" t="s">
        <v>279</v>
      </c>
      <c r="I72" s="315" t="s">
        <v>279</v>
      </c>
      <c r="J72" s="315" t="s">
        <v>279</v>
      </c>
      <c r="K72" s="315" t="s">
        <v>279</v>
      </c>
      <c r="L72" s="315" t="s">
        <v>279</v>
      </c>
      <c r="M72" s="315" t="s">
        <v>279</v>
      </c>
      <c r="N72" s="315" t="s">
        <v>279</v>
      </c>
      <c r="O72" s="315" t="s">
        <v>279</v>
      </c>
      <c r="P72" s="315" t="s">
        <v>279</v>
      </c>
      <c r="Q72" s="315" t="s">
        <v>279</v>
      </c>
      <c r="R72" s="315" t="s">
        <v>279</v>
      </c>
      <c r="S72" s="315" t="s">
        <v>279</v>
      </c>
      <c r="T72" s="315" t="s">
        <v>279</v>
      </c>
      <c r="U72" s="315" t="s">
        <v>279</v>
      </c>
      <c r="V72" s="315" t="s">
        <v>279</v>
      </c>
      <c r="W72" s="315" t="s">
        <v>279</v>
      </c>
      <c r="X72" s="315" t="s">
        <v>279</v>
      </c>
      <c r="Y72" s="315" t="s">
        <v>279</v>
      </c>
      <c r="Z72" s="315" t="s">
        <v>279</v>
      </c>
      <c r="AA72" s="315" t="s">
        <v>279</v>
      </c>
      <c r="AB72" s="315" t="s">
        <v>279</v>
      </c>
      <c r="AC72" s="315" t="s">
        <v>279</v>
      </c>
      <c r="AD72" s="315" t="s">
        <v>279</v>
      </c>
      <c r="AE72" s="315" t="s">
        <v>279</v>
      </c>
      <c r="AF72" s="315" t="s">
        <v>279</v>
      </c>
      <c r="AG72" s="315" t="s">
        <v>279</v>
      </c>
      <c r="AH72" s="315" t="s">
        <v>279</v>
      </c>
      <c r="AI72" s="315" t="s">
        <v>279</v>
      </c>
      <c r="AJ72" s="315" t="s">
        <v>279</v>
      </c>
      <c r="AK72" s="315" t="s">
        <v>279</v>
      </c>
      <c r="AL72" s="315" t="s">
        <v>279</v>
      </c>
    </row>
    <row r="73" s="237" customFormat="1" ht="63" hidden="1">
      <c r="A73" s="79" t="s">
        <v>214</v>
      </c>
      <c r="B73" s="82" t="s">
        <v>215</v>
      </c>
      <c r="C73" s="314" t="s">
        <v>108</v>
      </c>
      <c r="D73" s="315" t="s">
        <v>279</v>
      </c>
      <c r="E73" s="315" t="s">
        <v>279</v>
      </c>
      <c r="F73" s="315" t="s">
        <v>279</v>
      </c>
      <c r="G73" s="315" t="s">
        <v>279</v>
      </c>
      <c r="H73" s="315" t="s">
        <v>279</v>
      </c>
      <c r="I73" s="315" t="s">
        <v>279</v>
      </c>
      <c r="J73" s="315" t="s">
        <v>279</v>
      </c>
      <c r="K73" s="315" t="s">
        <v>279</v>
      </c>
      <c r="L73" s="315" t="s">
        <v>279</v>
      </c>
      <c r="M73" s="315" t="s">
        <v>279</v>
      </c>
      <c r="N73" s="315" t="s">
        <v>279</v>
      </c>
      <c r="O73" s="315" t="s">
        <v>279</v>
      </c>
      <c r="P73" s="315" t="s">
        <v>279</v>
      </c>
      <c r="Q73" s="315" t="s">
        <v>279</v>
      </c>
      <c r="R73" s="315" t="s">
        <v>279</v>
      </c>
      <c r="S73" s="315" t="s">
        <v>279</v>
      </c>
      <c r="T73" s="315" t="s">
        <v>279</v>
      </c>
      <c r="U73" s="315" t="s">
        <v>279</v>
      </c>
      <c r="V73" s="315" t="s">
        <v>279</v>
      </c>
      <c r="W73" s="315" t="s">
        <v>279</v>
      </c>
      <c r="X73" s="315" t="s">
        <v>279</v>
      </c>
      <c r="Y73" s="315" t="s">
        <v>279</v>
      </c>
      <c r="Z73" s="315" t="s">
        <v>279</v>
      </c>
      <c r="AA73" s="315" t="s">
        <v>279</v>
      </c>
      <c r="AB73" s="315" t="s">
        <v>279</v>
      </c>
      <c r="AC73" s="315" t="s">
        <v>279</v>
      </c>
      <c r="AD73" s="315" t="s">
        <v>279</v>
      </c>
      <c r="AE73" s="315" t="s">
        <v>279</v>
      </c>
      <c r="AF73" s="315" t="s">
        <v>279</v>
      </c>
      <c r="AG73" s="315" t="s">
        <v>279</v>
      </c>
      <c r="AH73" s="315" t="s">
        <v>279</v>
      </c>
      <c r="AI73" s="315" t="s">
        <v>279</v>
      </c>
      <c r="AJ73" s="315" t="s">
        <v>279</v>
      </c>
      <c r="AK73" s="315" t="s">
        <v>279</v>
      </c>
      <c r="AL73" s="315" t="s">
        <v>279</v>
      </c>
    </row>
    <row r="74" s="237" customFormat="1" ht="47.25" hidden="1">
      <c r="A74" s="79" t="s">
        <v>288</v>
      </c>
      <c r="B74" s="82" t="s">
        <v>289</v>
      </c>
      <c r="C74" s="316" t="s">
        <v>108</v>
      </c>
      <c r="D74" s="315" t="s">
        <v>279</v>
      </c>
      <c r="E74" s="315" t="s">
        <v>279</v>
      </c>
      <c r="F74" s="315" t="s">
        <v>279</v>
      </c>
      <c r="G74" s="315" t="s">
        <v>279</v>
      </c>
      <c r="H74" s="315" t="s">
        <v>279</v>
      </c>
      <c r="I74" s="315" t="s">
        <v>279</v>
      </c>
      <c r="J74" s="315" t="s">
        <v>279</v>
      </c>
      <c r="K74" s="315" t="s">
        <v>279</v>
      </c>
      <c r="L74" s="315" t="s">
        <v>279</v>
      </c>
      <c r="M74" s="315" t="s">
        <v>279</v>
      </c>
      <c r="N74" s="315" t="s">
        <v>279</v>
      </c>
      <c r="O74" s="315" t="s">
        <v>279</v>
      </c>
      <c r="P74" s="315" t="s">
        <v>279</v>
      </c>
      <c r="Q74" s="315" t="s">
        <v>279</v>
      </c>
      <c r="R74" s="315" t="s">
        <v>279</v>
      </c>
      <c r="S74" s="315" t="s">
        <v>279</v>
      </c>
      <c r="T74" s="315" t="s">
        <v>279</v>
      </c>
      <c r="U74" s="315" t="s">
        <v>279</v>
      </c>
      <c r="V74" s="315" t="s">
        <v>279</v>
      </c>
      <c r="W74" s="315" t="s">
        <v>279</v>
      </c>
      <c r="X74" s="315" t="s">
        <v>279</v>
      </c>
      <c r="Y74" s="315" t="s">
        <v>279</v>
      </c>
      <c r="Z74" s="315" t="s">
        <v>279</v>
      </c>
      <c r="AA74" s="315" t="s">
        <v>279</v>
      </c>
      <c r="AB74" s="315" t="s">
        <v>279</v>
      </c>
      <c r="AC74" s="315" t="s">
        <v>279</v>
      </c>
      <c r="AD74" s="315" t="s">
        <v>279</v>
      </c>
      <c r="AE74" s="315" t="s">
        <v>279</v>
      </c>
      <c r="AF74" s="315" t="s">
        <v>279</v>
      </c>
      <c r="AG74" s="315" t="s">
        <v>279</v>
      </c>
      <c r="AH74" s="315" t="s">
        <v>279</v>
      </c>
      <c r="AI74" s="315" t="s">
        <v>279</v>
      </c>
      <c r="AJ74" s="315" t="s">
        <v>279</v>
      </c>
      <c r="AK74" s="315" t="s">
        <v>279</v>
      </c>
      <c r="AL74" s="315" t="s">
        <v>279</v>
      </c>
    </row>
    <row r="75" s="237" customFormat="1" ht="47.25" hidden="1">
      <c r="A75" s="79" t="s">
        <v>290</v>
      </c>
      <c r="B75" s="82" t="s">
        <v>291</v>
      </c>
      <c r="C75" s="314" t="s">
        <v>108</v>
      </c>
      <c r="D75" s="315" t="s">
        <v>279</v>
      </c>
      <c r="E75" s="315" t="s">
        <v>279</v>
      </c>
      <c r="F75" s="315" t="s">
        <v>279</v>
      </c>
      <c r="G75" s="315" t="s">
        <v>279</v>
      </c>
      <c r="H75" s="315" t="s">
        <v>279</v>
      </c>
      <c r="I75" s="315" t="s">
        <v>279</v>
      </c>
      <c r="J75" s="315" t="s">
        <v>279</v>
      </c>
      <c r="K75" s="315" t="s">
        <v>279</v>
      </c>
      <c r="L75" s="315" t="s">
        <v>279</v>
      </c>
      <c r="M75" s="315" t="s">
        <v>279</v>
      </c>
      <c r="N75" s="315" t="s">
        <v>279</v>
      </c>
      <c r="O75" s="315" t="s">
        <v>279</v>
      </c>
      <c r="P75" s="315" t="s">
        <v>279</v>
      </c>
      <c r="Q75" s="315" t="s">
        <v>279</v>
      </c>
      <c r="R75" s="315" t="s">
        <v>279</v>
      </c>
      <c r="S75" s="315" t="s">
        <v>279</v>
      </c>
      <c r="T75" s="315" t="s">
        <v>279</v>
      </c>
      <c r="U75" s="315" t="s">
        <v>279</v>
      </c>
      <c r="V75" s="315" t="s">
        <v>279</v>
      </c>
      <c r="W75" s="315" t="s">
        <v>279</v>
      </c>
      <c r="X75" s="315" t="s">
        <v>279</v>
      </c>
      <c r="Y75" s="315" t="s">
        <v>279</v>
      </c>
      <c r="Z75" s="315" t="s">
        <v>279</v>
      </c>
      <c r="AA75" s="315" t="s">
        <v>279</v>
      </c>
      <c r="AB75" s="315" t="s">
        <v>279</v>
      </c>
      <c r="AC75" s="315" t="s">
        <v>279</v>
      </c>
      <c r="AD75" s="315" t="s">
        <v>279</v>
      </c>
      <c r="AE75" s="315" t="s">
        <v>279</v>
      </c>
      <c r="AF75" s="315" t="s">
        <v>279</v>
      </c>
      <c r="AG75" s="315" t="s">
        <v>279</v>
      </c>
      <c r="AH75" s="315" t="s">
        <v>279</v>
      </c>
      <c r="AI75" s="315" t="s">
        <v>279</v>
      </c>
      <c r="AJ75" s="315" t="s">
        <v>279</v>
      </c>
      <c r="AK75" s="315" t="s">
        <v>279</v>
      </c>
      <c r="AL75" s="315" t="s">
        <v>279</v>
      </c>
    </row>
    <row r="76" s="237" customFormat="1" ht="63" hidden="1">
      <c r="A76" s="79" t="s">
        <v>292</v>
      </c>
      <c r="B76" s="82" t="s">
        <v>293</v>
      </c>
      <c r="C76" s="316" t="s">
        <v>108</v>
      </c>
      <c r="D76" s="315" t="s">
        <v>279</v>
      </c>
      <c r="E76" s="315" t="s">
        <v>279</v>
      </c>
      <c r="F76" s="315" t="s">
        <v>279</v>
      </c>
      <c r="G76" s="315" t="s">
        <v>279</v>
      </c>
      <c r="H76" s="315" t="s">
        <v>279</v>
      </c>
      <c r="I76" s="315" t="s">
        <v>279</v>
      </c>
      <c r="J76" s="315" t="s">
        <v>279</v>
      </c>
      <c r="K76" s="315" t="s">
        <v>279</v>
      </c>
      <c r="L76" s="315" t="s">
        <v>279</v>
      </c>
      <c r="M76" s="315" t="s">
        <v>279</v>
      </c>
      <c r="N76" s="315" t="s">
        <v>279</v>
      </c>
      <c r="O76" s="315" t="s">
        <v>279</v>
      </c>
      <c r="P76" s="315" t="s">
        <v>279</v>
      </c>
      <c r="Q76" s="315" t="s">
        <v>279</v>
      </c>
      <c r="R76" s="315" t="s">
        <v>279</v>
      </c>
      <c r="S76" s="315" t="s">
        <v>279</v>
      </c>
      <c r="T76" s="315" t="s">
        <v>279</v>
      </c>
      <c r="U76" s="315" t="s">
        <v>279</v>
      </c>
      <c r="V76" s="315" t="s">
        <v>279</v>
      </c>
      <c r="W76" s="315" t="s">
        <v>279</v>
      </c>
      <c r="X76" s="315" t="s">
        <v>279</v>
      </c>
      <c r="Y76" s="315" t="s">
        <v>279</v>
      </c>
      <c r="Z76" s="315" t="s">
        <v>279</v>
      </c>
      <c r="AA76" s="315" t="s">
        <v>279</v>
      </c>
      <c r="AB76" s="315" t="s">
        <v>279</v>
      </c>
      <c r="AC76" s="315" t="s">
        <v>279</v>
      </c>
      <c r="AD76" s="315" t="s">
        <v>279</v>
      </c>
      <c r="AE76" s="315" t="s">
        <v>279</v>
      </c>
      <c r="AF76" s="315" t="s">
        <v>279</v>
      </c>
      <c r="AG76" s="315" t="s">
        <v>279</v>
      </c>
      <c r="AH76" s="315" t="s">
        <v>279</v>
      </c>
      <c r="AI76" s="315" t="s">
        <v>279</v>
      </c>
      <c r="AJ76" s="315" t="s">
        <v>279</v>
      </c>
      <c r="AK76" s="315" t="s">
        <v>279</v>
      </c>
      <c r="AL76" s="315" t="s">
        <v>279</v>
      </c>
    </row>
    <row r="77" s="237" customFormat="1" ht="47.25" hidden="1">
      <c r="A77" s="79" t="s">
        <v>294</v>
      </c>
      <c r="B77" s="82" t="s">
        <v>295</v>
      </c>
      <c r="C77" s="314" t="s">
        <v>108</v>
      </c>
      <c r="D77" s="315" t="s">
        <v>279</v>
      </c>
      <c r="E77" s="315" t="s">
        <v>279</v>
      </c>
      <c r="F77" s="315" t="s">
        <v>279</v>
      </c>
      <c r="G77" s="315" t="s">
        <v>279</v>
      </c>
      <c r="H77" s="315" t="s">
        <v>279</v>
      </c>
      <c r="I77" s="315" t="s">
        <v>279</v>
      </c>
      <c r="J77" s="315" t="s">
        <v>279</v>
      </c>
      <c r="K77" s="315" t="s">
        <v>279</v>
      </c>
      <c r="L77" s="315" t="s">
        <v>279</v>
      </c>
      <c r="M77" s="315" t="s">
        <v>279</v>
      </c>
      <c r="N77" s="315" t="s">
        <v>279</v>
      </c>
      <c r="O77" s="315" t="s">
        <v>279</v>
      </c>
      <c r="P77" s="315" t="s">
        <v>279</v>
      </c>
      <c r="Q77" s="315" t="s">
        <v>279</v>
      </c>
      <c r="R77" s="315" t="s">
        <v>279</v>
      </c>
      <c r="S77" s="315" t="s">
        <v>279</v>
      </c>
      <c r="T77" s="315" t="s">
        <v>279</v>
      </c>
      <c r="U77" s="315" t="s">
        <v>279</v>
      </c>
      <c r="V77" s="315" t="s">
        <v>279</v>
      </c>
      <c r="W77" s="315" t="s">
        <v>279</v>
      </c>
      <c r="X77" s="315" t="s">
        <v>279</v>
      </c>
      <c r="Y77" s="315" t="s">
        <v>279</v>
      </c>
      <c r="Z77" s="315" t="s">
        <v>279</v>
      </c>
      <c r="AA77" s="315" t="s">
        <v>279</v>
      </c>
      <c r="AB77" s="315" t="s">
        <v>279</v>
      </c>
      <c r="AC77" s="315" t="s">
        <v>279</v>
      </c>
      <c r="AD77" s="315" t="s">
        <v>279</v>
      </c>
      <c r="AE77" s="315" t="s">
        <v>279</v>
      </c>
      <c r="AF77" s="315" t="s">
        <v>279</v>
      </c>
      <c r="AG77" s="315" t="s">
        <v>279</v>
      </c>
      <c r="AH77" s="315" t="s">
        <v>279</v>
      </c>
      <c r="AI77" s="315" t="s">
        <v>279</v>
      </c>
      <c r="AJ77" s="315" t="s">
        <v>279</v>
      </c>
      <c r="AK77" s="315" t="s">
        <v>279</v>
      </c>
      <c r="AL77" s="315" t="s">
        <v>279</v>
      </c>
    </row>
    <row r="78" s="237" customFormat="1" ht="31.5" hidden="1">
      <c r="A78" s="79" t="s">
        <v>296</v>
      </c>
      <c r="B78" s="82" t="s">
        <v>297</v>
      </c>
      <c r="C78" s="316" t="s">
        <v>108</v>
      </c>
      <c r="D78" s="315" t="s">
        <v>279</v>
      </c>
      <c r="E78" s="315" t="s">
        <v>279</v>
      </c>
      <c r="F78" s="315" t="s">
        <v>279</v>
      </c>
      <c r="G78" s="315" t="s">
        <v>279</v>
      </c>
      <c r="H78" s="315" t="s">
        <v>279</v>
      </c>
      <c r="I78" s="315" t="s">
        <v>279</v>
      </c>
      <c r="J78" s="315" t="s">
        <v>279</v>
      </c>
      <c r="K78" s="315" t="s">
        <v>279</v>
      </c>
      <c r="L78" s="315" t="s">
        <v>279</v>
      </c>
      <c r="M78" s="315" t="s">
        <v>279</v>
      </c>
      <c r="N78" s="315" t="s">
        <v>279</v>
      </c>
      <c r="O78" s="315" t="s">
        <v>279</v>
      </c>
      <c r="P78" s="315" t="s">
        <v>279</v>
      </c>
      <c r="Q78" s="315" t="s">
        <v>279</v>
      </c>
      <c r="R78" s="315" t="s">
        <v>279</v>
      </c>
      <c r="S78" s="315" t="s">
        <v>279</v>
      </c>
      <c r="T78" s="315" t="s">
        <v>279</v>
      </c>
      <c r="U78" s="315" t="s">
        <v>279</v>
      </c>
      <c r="V78" s="315" t="s">
        <v>279</v>
      </c>
      <c r="W78" s="315" t="s">
        <v>279</v>
      </c>
      <c r="X78" s="315" t="s">
        <v>279</v>
      </c>
      <c r="Y78" s="315" t="s">
        <v>279</v>
      </c>
      <c r="Z78" s="315" t="s">
        <v>279</v>
      </c>
      <c r="AA78" s="315" t="s">
        <v>279</v>
      </c>
      <c r="AB78" s="315" t="s">
        <v>279</v>
      </c>
      <c r="AC78" s="315" t="s">
        <v>279</v>
      </c>
      <c r="AD78" s="315" t="s">
        <v>279</v>
      </c>
      <c r="AE78" s="315" t="s">
        <v>279</v>
      </c>
      <c r="AF78" s="315" t="s">
        <v>279</v>
      </c>
      <c r="AG78" s="315" t="s">
        <v>279</v>
      </c>
      <c r="AH78" s="315" t="s">
        <v>279</v>
      </c>
      <c r="AI78" s="315" t="s">
        <v>279</v>
      </c>
      <c r="AJ78" s="315" t="s">
        <v>279</v>
      </c>
      <c r="AK78" s="315" t="s">
        <v>279</v>
      </c>
      <c r="AL78" s="315" t="s">
        <v>279</v>
      </c>
    </row>
    <row r="79" s="237" customFormat="1" ht="47.25" hidden="1">
      <c r="A79" s="79" t="s">
        <v>298</v>
      </c>
      <c r="B79" s="82" t="s">
        <v>299</v>
      </c>
      <c r="C79" s="314" t="s">
        <v>108</v>
      </c>
      <c r="D79" s="315" t="s">
        <v>279</v>
      </c>
      <c r="E79" s="315" t="s">
        <v>279</v>
      </c>
      <c r="F79" s="315" t="s">
        <v>279</v>
      </c>
      <c r="G79" s="315" t="s">
        <v>279</v>
      </c>
      <c r="H79" s="315" t="s">
        <v>279</v>
      </c>
      <c r="I79" s="315" t="s">
        <v>279</v>
      </c>
      <c r="J79" s="315" t="s">
        <v>279</v>
      </c>
      <c r="K79" s="315" t="s">
        <v>279</v>
      </c>
      <c r="L79" s="315" t="s">
        <v>279</v>
      </c>
      <c r="M79" s="315" t="s">
        <v>279</v>
      </c>
      <c r="N79" s="315" t="s">
        <v>279</v>
      </c>
      <c r="O79" s="315" t="s">
        <v>279</v>
      </c>
      <c r="P79" s="315" t="s">
        <v>279</v>
      </c>
      <c r="Q79" s="315" t="s">
        <v>279</v>
      </c>
      <c r="R79" s="315" t="s">
        <v>279</v>
      </c>
      <c r="S79" s="315" t="s">
        <v>279</v>
      </c>
      <c r="T79" s="315" t="s">
        <v>279</v>
      </c>
      <c r="U79" s="315" t="s">
        <v>279</v>
      </c>
      <c r="V79" s="315" t="s">
        <v>279</v>
      </c>
      <c r="W79" s="315" t="s">
        <v>279</v>
      </c>
      <c r="X79" s="315" t="s">
        <v>279</v>
      </c>
      <c r="Y79" s="315" t="s">
        <v>279</v>
      </c>
      <c r="Z79" s="315" t="s">
        <v>279</v>
      </c>
      <c r="AA79" s="315" t="s">
        <v>279</v>
      </c>
      <c r="AB79" s="315" t="s">
        <v>279</v>
      </c>
      <c r="AC79" s="315" t="s">
        <v>279</v>
      </c>
      <c r="AD79" s="315" t="s">
        <v>279</v>
      </c>
      <c r="AE79" s="315" t="s">
        <v>279</v>
      </c>
      <c r="AF79" s="315" t="s">
        <v>279</v>
      </c>
      <c r="AG79" s="315" t="s">
        <v>279</v>
      </c>
      <c r="AH79" s="315" t="s">
        <v>279</v>
      </c>
      <c r="AI79" s="315" t="s">
        <v>279</v>
      </c>
      <c r="AJ79" s="315" t="s">
        <v>279</v>
      </c>
      <c r="AK79" s="315" t="s">
        <v>279</v>
      </c>
      <c r="AL79" s="315" t="s">
        <v>279</v>
      </c>
    </row>
    <row r="80" s="237" customFormat="1" ht="63" hidden="1">
      <c r="A80" s="214" t="s">
        <v>300</v>
      </c>
      <c r="B80" s="215" t="s">
        <v>301</v>
      </c>
      <c r="C80" s="316" t="s">
        <v>108</v>
      </c>
      <c r="D80" s="315" t="s">
        <v>279</v>
      </c>
      <c r="E80" s="315" t="s">
        <v>279</v>
      </c>
      <c r="F80" s="315" t="s">
        <v>279</v>
      </c>
      <c r="G80" s="315" t="s">
        <v>279</v>
      </c>
      <c r="H80" s="315" t="s">
        <v>279</v>
      </c>
      <c r="I80" s="315" t="s">
        <v>279</v>
      </c>
      <c r="J80" s="315" t="s">
        <v>279</v>
      </c>
      <c r="K80" s="315" t="s">
        <v>279</v>
      </c>
      <c r="L80" s="315" t="s">
        <v>279</v>
      </c>
      <c r="M80" s="315" t="s">
        <v>279</v>
      </c>
      <c r="N80" s="315" t="s">
        <v>279</v>
      </c>
      <c r="O80" s="315" t="s">
        <v>279</v>
      </c>
      <c r="P80" s="315" t="s">
        <v>279</v>
      </c>
      <c r="Q80" s="315" t="s">
        <v>279</v>
      </c>
      <c r="R80" s="315" t="s">
        <v>279</v>
      </c>
      <c r="S80" s="315" t="s">
        <v>279</v>
      </c>
      <c r="T80" s="315" t="s">
        <v>279</v>
      </c>
      <c r="U80" s="315" t="s">
        <v>279</v>
      </c>
      <c r="V80" s="315" t="s">
        <v>279</v>
      </c>
      <c r="W80" s="315" t="s">
        <v>279</v>
      </c>
      <c r="X80" s="315" t="s">
        <v>279</v>
      </c>
      <c r="Y80" s="315" t="s">
        <v>279</v>
      </c>
      <c r="Z80" s="315" t="s">
        <v>279</v>
      </c>
      <c r="AA80" s="315" t="s">
        <v>279</v>
      </c>
      <c r="AB80" s="315" t="s">
        <v>279</v>
      </c>
      <c r="AC80" s="315" t="s">
        <v>279</v>
      </c>
      <c r="AD80" s="315" t="s">
        <v>279</v>
      </c>
      <c r="AE80" s="315" t="s">
        <v>279</v>
      </c>
      <c r="AF80" s="315" t="s">
        <v>279</v>
      </c>
      <c r="AG80" s="315" t="s">
        <v>279</v>
      </c>
      <c r="AH80" s="315" t="s">
        <v>279</v>
      </c>
      <c r="AI80" s="315" t="s">
        <v>279</v>
      </c>
      <c r="AJ80" s="315" t="s">
        <v>279</v>
      </c>
      <c r="AK80" s="315" t="s">
        <v>279</v>
      </c>
      <c r="AL80" s="315" t="s">
        <v>279</v>
      </c>
    </row>
    <row r="81" s="237" customFormat="1" ht="63" hidden="1">
      <c r="A81" s="79" t="s">
        <v>302</v>
      </c>
      <c r="B81" s="82" t="s">
        <v>303</v>
      </c>
      <c r="C81" s="314" t="s">
        <v>108</v>
      </c>
      <c r="D81" s="315" t="s">
        <v>279</v>
      </c>
      <c r="E81" s="315" t="s">
        <v>279</v>
      </c>
      <c r="F81" s="315" t="s">
        <v>279</v>
      </c>
      <c r="G81" s="315" t="s">
        <v>279</v>
      </c>
      <c r="H81" s="315" t="s">
        <v>279</v>
      </c>
      <c r="I81" s="315" t="s">
        <v>279</v>
      </c>
      <c r="J81" s="315" t="s">
        <v>279</v>
      </c>
      <c r="K81" s="315" t="s">
        <v>279</v>
      </c>
      <c r="L81" s="315" t="s">
        <v>279</v>
      </c>
      <c r="M81" s="315" t="s">
        <v>279</v>
      </c>
      <c r="N81" s="315" t="s">
        <v>279</v>
      </c>
      <c r="O81" s="315" t="s">
        <v>279</v>
      </c>
      <c r="P81" s="315" t="s">
        <v>279</v>
      </c>
      <c r="Q81" s="315" t="s">
        <v>279</v>
      </c>
      <c r="R81" s="315" t="s">
        <v>279</v>
      </c>
      <c r="S81" s="315" t="s">
        <v>279</v>
      </c>
      <c r="T81" s="315" t="s">
        <v>279</v>
      </c>
      <c r="U81" s="315" t="s">
        <v>279</v>
      </c>
      <c r="V81" s="315" t="s">
        <v>279</v>
      </c>
      <c r="W81" s="315" t="s">
        <v>279</v>
      </c>
      <c r="X81" s="315" t="s">
        <v>279</v>
      </c>
      <c r="Y81" s="315" t="s">
        <v>279</v>
      </c>
      <c r="Z81" s="315" t="s">
        <v>279</v>
      </c>
      <c r="AA81" s="315" t="s">
        <v>279</v>
      </c>
      <c r="AB81" s="315" t="s">
        <v>279</v>
      </c>
      <c r="AC81" s="315" t="s">
        <v>279</v>
      </c>
      <c r="AD81" s="315" t="s">
        <v>279</v>
      </c>
      <c r="AE81" s="315" t="s">
        <v>279</v>
      </c>
      <c r="AF81" s="315" t="s">
        <v>279</v>
      </c>
      <c r="AG81" s="315" t="s">
        <v>279</v>
      </c>
      <c r="AH81" s="315" t="s">
        <v>279</v>
      </c>
      <c r="AI81" s="315" t="s">
        <v>279</v>
      </c>
      <c r="AJ81" s="315" t="s">
        <v>279</v>
      </c>
      <c r="AK81" s="315" t="s">
        <v>279</v>
      </c>
      <c r="AL81" s="315" t="s">
        <v>279</v>
      </c>
    </row>
    <row r="82" s="237" customFormat="1" ht="63" hidden="1">
      <c r="A82" s="79" t="s">
        <v>304</v>
      </c>
      <c r="B82" s="82" t="s">
        <v>305</v>
      </c>
      <c r="C82" s="316" t="s">
        <v>108</v>
      </c>
      <c r="D82" s="315" t="s">
        <v>279</v>
      </c>
      <c r="E82" s="315" t="s">
        <v>279</v>
      </c>
      <c r="F82" s="315" t="s">
        <v>279</v>
      </c>
      <c r="G82" s="315" t="s">
        <v>279</v>
      </c>
      <c r="H82" s="315" t="s">
        <v>279</v>
      </c>
      <c r="I82" s="315" t="s">
        <v>279</v>
      </c>
      <c r="J82" s="315" t="s">
        <v>279</v>
      </c>
      <c r="K82" s="315" t="s">
        <v>279</v>
      </c>
      <c r="L82" s="315" t="s">
        <v>279</v>
      </c>
      <c r="M82" s="315" t="s">
        <v>279</v>
      </c>
      <c r="N82" s="315" t="s">
        <v>279</v>
      </c>
      <c r="O82" s="315" t="s">
        <v>279</v>
      </c>
      <c r="P82" s="315" t="s">
        <v>279</v>
      </c>
      <c r="Q82" s="315" t="s">
        <v>279</v>
      </c>
      <c r="R82" s="315" t="s">
        <v>279</v>
      </c>
      <c r="S82" s="315" t="s">
        <v>279</v>
      </c>
      <c r="T82" s="315" t="s">
        <v>279</v>
      </c>
      <c r="U82" s="315" t="s">
        <v>279</v>
      </c>
      <c r="V82" s="315" t="s">
        <v>279</v>
      </c>
      <c r="W82" s="315" t="s">
        <v>279</v>
      </c>
      <c r="X82" s="315" t="s">
        <v>279</v>
      </c>
      <c r="Y82" s="315" t="s">
        <v>279</v>
      </c>
      <c r="Z82" s="315" t="s">
        <v>279</v>
      </c>
      <c r="AA82" s="315" t="s">
        <v>279</v>
      </c>
      <c r="AB82" s="315" t="s">
        <v>279</v>
      </c>
      <c r="AC82" s="315" t="s">
        <v>279</v>
      </c>
      <c r="AD82" s="315" t="s">
        <v>279</v>
      </c>
      <c r="AE82" s="315" t="s">
        <v>279</v>
      </c>
      <c r="AF82" s="315" t="s">
        <v>279</v>
      </c>
      <c r="AG82" s="315" t="s">
        <v>279</v>
      </c>
      <c r="AH82" s="315" t="s">
        <v>279</v>
      </c>
      <c r="AI82" s="315" t="s">
        <v>279</v>
      </c>
      <c r="AJ82" s="315" t="s">
        <v>279</v>
      </c>
      <c r="AK82" s="315" t="s">
        <v>279</v>
      </c>
      <c r="AL82" s="315" t="s">
        <v>279</v>
      </c>
    </row>
    <row r="83" s="237" customFormat="1" ht="47.25" hidden="1">
      <c r="A83" s="214" t="s">
        <v>306</v>
      </c>
      <c r="B83" s="215" t="s">
        <v>307</v>
      </c>
      <c r="C83" s="314" t="s">
        <v>108</v>
      </c>
      <c r="D83" s="315" t="s">
        <v>279</v>
      </c>
      <c r="E83" s="315" t="s">
        <v>279</v>
      </c>
      <c r="F83" s="315" t="s">
        <v>279</v>
      </c>
      <c r="G83" s="315" t="s">
        <v>279</v>
      </c>
      <c r="H83" s="315" t="s">
        <v>279</v>
      </c>
      <c r="I83" s="315" t="s">
        <v>279</v>
      </c>
      <c r="J83" s="315" t="s">
        <v>279</v>
      </c>
      <c r="K83" s="315" t="s">
        <v>279</v>
      </c>
      <c r="L83" s="315" t="s">
        <v>279</v>
      </c>
      <c r="M83" s="315" t="s">
        <v>279</v>
      </c>
      <c r="N83" s="315" t="s">
        <v>279</v>
      </c>
      <c r="O83" s="315" t="s">
        <v>279</v>
      </c>
      <c r="P83" s="315" t="s">
        <v>279</v>
      </c>
      <c r="Q83" s="315" t="s">
        <v>279</v>
      </c>
      <c r="R83" s="315" t="s">
        <v>279</v>
      </c>
      <c r="S83" s="315" t="s">
        <v>279</v>
      </c>
      <c r="T83" s="315" t="s">
        <v>279</v>
      </c>
      <c r="U83" s="315" t="s">
        <v>279</v>
      </c>
      <c r="V83" s="315" t="s">
        <v>279</v>
      </c>
      <c r="W83" s="315" t="s">
        <v>279</v>
      </c>
      <c r="X83" s="315" t="s">
        <v>279</v>
      </c>
      <c r="Y83" s="315" t="s">
        <v>279</v>
      </c>
      <c r="Z83" s="315" t="s">
        <v>279</v>
      </c>
      <c r="AA83" s="315" t="s">
        <v>279</v>
      </c>
      <c r="AB83" s="315" t="s">
        <v>279</v>
      </c>
      <c r="AC83" s="315" t="s">
        <v>279</v>
      </c>
      <c r="AD83" s="315" t="s">
        <v>279</v>
      </c>
      <c r="AE83" s="315" t="s">
        <v>279</v>
      </c>
      <c r="AF83" s="315" t="s">
        <v>279</v>
      </c>
      <c r="AG83" s="315" t="s">
        <v>279</v>
      </c>
      <c r="AH83" s="315" t="s">
        <v>279</v>
      </c>
      <c r="AI83" s="315" t="s">
        <v>279</v>
      </c>
      <c r="AJ83" s="315" t="s">
        <v>279</v>
      </c>
      <c r="AK83" s="315" t="s">
        <v>279</v>
      </c>
      <c r="AL83" s="315" t="s">
        <v>279</v>
      </c>
    </row>
    <row r="84" s="237" customFormat="1" ht="47.25" hidden="1">
      <c r="A84" s="214" t="s">
        <v>308</v>
      </c>
      <c r="B84" s="265" t="s">
        <v>309</v>
      </c>
      <c r="C84" s="316" t="s">
        <v>108</v>
      </c>
      <c r="D84" s="315" t="s">
        <v>279</v>
      </c>
      <c r="E84" s="315" t="s">
        <v>279</v>
      </c>
      <c r="F84" s="315" t="s">
        <v>279</v>
      </c>
      <c r="G84" s="315" t="s">
        <v>279</v>
      </c>
      <c r="H84" s="315" t="s">
        <v>279</v>
      </c>
      <c r="I84" s="315" t="s">
        <v>279</v>
      </c>
      <c r="J84" s="315" t="s">
        <v>279</v>
      </c>
      <c r="K84" s="315" t="s">
        <v>279</v>
      </c>
      <c r="L84" s="315" t="s">
        <v>279</v>
      </c>
      <c r="M84" s="315" t="s">
        <v>279</v>
      </c>
      <c r="N84" s="315" t="s">
        <v>279</v>
      </c>
      <c r="O84" s="315" t="s">
        <v>279</v>
      </c>
      <c r="P84" s="315" t="s">
        <v>279</v>
      </c>
      <c r="Q84" s="315" t="s">
        <v>279</v>
      </c>
      <c r="R84" s="315" t="s">
        <v>279</v>
      </c>
      <c r="S84" s="315" t="s">
        <v>279</v>
      </c>
      <c r="T84" s="315" t="s">
        <v>279</v>
      </c>
      <c r="U84" s="315" t="s">
        <v>279</v>
      </c>
      <c r="V84" s="315" t="s">
        <v>279</v>
      </c>
      <c r="W84" s="315" t="s">
        <v>279</v>
      </c>
      <c r="X84" s="315" t="s">
        <v>279</v>
      </c>
      <c r="Y84" s="315" t="s">
        <v>279</v>
      </c>
      <c r="Z84" s="315" t="s">
        <v>279</v>
      </c>
      <c r="AA84" s="315" t="s">
        <v>279</v>
      </c>
      <c r="AB84" s="315" t="s">
        <v>279</v>
      </c>
      <c r="AC84" s="315" t="s">
        <v>279</v>
      </c>
      <c r="AD84" s="315" t="s">
        <v>279</v>
      </c>
      <c r="AE84" s="315" t="s">
        <v>279</v>
      </c>
      <c r="AF84" s="315" t="s">
        <v>279</v>
      </c>
      <c r="AG84" s="315" t="s">
        <v>279</v>
      </c>
      <c r="AH84" s="315" t="s">
        <v>279</v>
      </c>
      <c r="AI84" s="315" t="s">
        <v>279</v>
      </c>
      <c r="AJ84" s="315" t="s">
        <v>279</v>
      </c>
      <c r="AK84" s="315" t="s">
        <v>279</v>
      </c>
      <c r="AL84" s="315" t="s">
        <v>279</v>
      </c>
    </row>
    <row r="85" s="237" customFormat="1" ht="31.5" hidden="1">
      <c r="A85" s="214" t="s">
        <v>218</v>
      </c>
      <c r="B85" s="265" t="s">
        <v>219</v>
      </c>
      <c r="C85" s="314" t="s">
        <v>108</v>
      </c>
      <c r="D85" s="315" t="s">
        <v>279</v>
      </c>
      <c r="E85" s="315" t="s">
        <v>279</v>
      </c>
      <c r="F85" s="315" t="s">
        <v>279</v>
      </c>
      <c r="G85" s="315" t="s">
        <v>279</v>
      </c>
      <c r="H85" s="315" t="s">
        <v>279</v>
      </c>
      <c r="I85" s="315" t="s">
        <v>279</v>
      </c>
      <c r="J85" s="315" t="s">
        <v>279</v>
      </c>
      <c r="K85" s="315" t="s">
        <v>279</v>
      </c>
      <c r="L85" s="315" t="s">
        <v>279</v>
      </c>
      <c r="M85" s="315" t="s">
        <v>279</v>
      </c>
      <c r="N85" s="315" t="s">
        <v>279</v>
      </c>
      <c r="O85" s="315" t="s">
        <v>279</v>
      </c>
      <c r="P85" s="315" t="s">
        <v>279</v>
      </c>
      <c r="Q85" s="315" t="s">
        <v>279</v>
      </c>
      <c r="R85" s="315" t="s">
        <v>279</v>
      </c>
      <c r="S85" s="315" t="s">
        <v>279</v>
      </c>
      <c r="T85" s="315" t="s">
        <v>279</v>
      </c>
      <c r="U85" s="315" t="s">
        <v>279</v>
      </c>
      <c r="V85" s="315" t="s">
        <v>279</v>
      </c>
      <c r="W85" s="315" t="s">
        <v>279</v>
      </c>
      <c r="X85" s="315" t="s">
        <v>279</v>
      </c>
      <c r="Y85" s="315" t="s">
        <v>279</v>
      </c>
      <c r="Z85" s="315" t="s">
        <v>279</v>
      </c>
      <c r="AA85" s="315" t="s">
        <v>279</v>
      </c>
      <c r="AB85" s="315" t="s">
        <v>279</v>
      </c>
      <c r="AC85" s="315" t="s">
        <v>279</v>
      </c>
      <c r="AD85" s="315" t="s">
        <v>279</v>
      </c>
      <c r="AE85" s="315" t="s">
        <v>279</v>
      </c>
      <c r="AF85" s="315" t="s">
        <v>279</v>
      </c>
      <c r="AG85" s="315" t="s">
        <v>279</v>
      </c>
      <c r="AH85" s="315" t="s">
        <v>279</v>
      </c>
      <c r="AI85" s="315" t="s">
        <v>279</v>
      </c>
      <c r="AJ85" s="315" t="s">
        <v>279</v>
      </c>
      <c r="AK85" s="315" t="s">
        <v>279</v>
      </c>
      <c r="AL85" s="315" t="s">
        <v>279</v>
      </c>
    </row>
    <row r="86" s="237" customFormat="1"/>
  </sheetData>
  <mergeCells count="22">
    <mergeCell ref="AG17:AL17"/>
    <mergeCell ref="A12:AL12"/>
    <mergeCell ref="A13:AL13"/>
    <mergeCell ref="A14:AL14"/>
    <mergeCell ref="A15:A18"/>
    <mergeCell ref="B15:B18"/>
    <mergeCell ref="C15:C18"/>
    <mergeCell ref="D15:AL15"/>
    <mergeCell ref="D16:J16"/>
    <mergeCell ref="K16:Q16"/>
    <mergeCell ref="R16:X16"/>
    <mergeCell ref="Y16:AE16"/>
    <mergeCell ref="AF16:AL16"/>
    <mergeCell ref="E17:J17"/>
    <mergeCell ref="L17:Q17"/>
    <mergeCell ref="S17:X17"/>
    <mergeCell ref="Z17:AE17"/>
    <mergeCell ref="A4:AL4"/>
    <mergeCell ref="A5:AL5"/>
    <mergeCell ref="A7:AL7"/>
    <mergeCell ref="A8:AL8"/>
    <mergeCell ref="A10:AL10"/>
  </mergeCells>
  <pageMargins left="0.70866099999999987" right="0.70866099999999987" top="0.748031" bottom="0.748031" header="0.31496099999999999" footer="0.31496099999999999"/>
  <pageSetup paperSize="8" scale="26" orientation="landscape"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12">
    <pageSetUpPr fitToPage="1"/>
  </sheetPr>
  <sheetViews>
    <sheetView topLeftCell="C8" zoomScale="69" workbookViewId="0">
      <selection activeCell="AQ59" sqref="AQ59"/>
    </sheetView>
  </sheetViews>
  <sheetFormatPr defaultRowHeight="15.75" customHeight="1"/>
  <cols>
    <col customWidth="1" min="1" max="1" style="1" width="11.625"/>
    <col customWidth="1" min="2" max="2" style="1" width="57.25"/>
    <col customWidth="1" min="3" max="3" style="1" width="13.875"/>
    <col customWidth="1" min="4" max="4" style="1" width="11.25"/>
    <col customWidth="1" min="5" max="5" style="1" width="6.125"/>
    <col customWidth="1" min="6" max="10" style="1" width="6"/>
    <col customWidth="1" min="11" max="11" style="1" width="8.625"/>
    <col customWidth="1" min="12" max="17" style="1" width="6"/>
    <col customWidth="1" min="18" max="18" style="1" width="9.5"/>
    <col customWidth="1" min="19" max="19" style="1" width="8.75"/>
    <col customWidth="1" min="20" max="20" style="1" width="9.125"/>
    <col customWidth="1" min="21" max="23" style="1" width="6"/>
    <col customWidth="1" min="24" max="24" style="1" width="7.75"/>
    <col customWidth="1" min="25" max="25" style="1" width="8.875"/>
    <col customWidth="1" min="26" max="26" style="1" width="9.375"/>
    <col bestFit="1" customWidth="1" min="27" max="27" style="1" width="8.625"/>
    <col customWidth="1" min="28" max="28" style="1" width="5.75"/>
    <col customWidth="1" min="29" max="29" style="1" width="6.875"/>
    <col customWidth="1" min="30" max="30" style="1" width="6.625"/>
    <col bestFit="1" customWidth="1" min="31" max="31" style="1" width="7.75"/>
    <col customWidth="1" min="32" max="32" style="1" width="9.375"/>
    <col bestFit="1" customWidth="1" min="33" max="33" style="1" width="7.75"/>
    <col bestFit="1" customWidth="1" min="34" max="34" style="1" width="8.625"/>
    <col customWidth="1" min="35" max="35" style="1" width="6.625"/>
    <col customWidth="1" min="36" max="37" style="1" width="7.25"/>
    <col customWidth="1" min="38" max="38" style="1" width="10.625"/>
    <col customWidth="1" min="39" max="39" style="1" width="3.5"/>
    <col customWidth="1" min="40" max="40" style="1" width="5.75"/>
    <col customWidth="1" min="41" max="41" style="1" width="16.125"/>
    <col customWidth="1" min="42" max="42" style="1" width="21.25"/>
    <col customWidth="1" min="43" max="43" style="1" width="12.625"/>
    <col customWidth="1" min="44" max="44" style="1" width="22.375"/>
    <col customWidth="1" min="45" max="45" style="1" width="10.875"/>
    <col customWidth="1" min="46" max="46" style="1" width="17.375"/>
    <col customWidth="1" min="47" max="48" style="1" width="4.125"/>
    <col customWidth="1" min="49" max="49" style="1" width="3.75"/>
    <col customWidth="1" min="50" max="50" style="1" width="3.875"/>
    <col customWidth="1" min="51" max="51" style="1" width="4.5"/>
    <col customWidth="1" min="52" max="52" style="1" width="5"/>
    <col customWidth="1" min="53" max="53" style="1" width="5.5"/>
    <col customWidth="1" min="54" max="54" style="1" width="5.75"/>
    <col customWidth="1" min="55" max="55" style="1" width="5.5"/>
    <col customWidth="1" min="56" max="57" style="1" width="5"/>
    <col customWidth="1" min="58" max="58" style="1" width="12.875"/>
    <col customWidth="1" min="59" max="68" style="1" width="5"/>
    <col customWidth="1" min="69" max="257" style="1" width="9"/>
  </cols>
  <sheetData>
    <row r="1">
      <c r="AL1" s="114" t="s">
        <v>526</v>
      </c>
    </row>
    <row r="2">
      <c r="AL2" s="114" t="s">
        <v>1</v>
      </c>
    </row>
    <row r="3">
      <c r="AJ3" s="1" t="s">
        <v>572</v>
      </c>
      <c r="AK3" s="1" t="s">
        <v>576</v>
      </c>
      <c r="AL3" s="114" t="s">
        <v>313</v>
      </c>
      <c r="AM3" s="1" t="s">
        <v>314</v>
      </c>
    </row>
    <row r="4" ht="18.75">
      <c r="A4" s="968" t="s">
        <v>527</v>
      </c>
      <c r="B4" s="968"/>
      <c r="C4" s="968"/>
      <c r="D4" s="968"/>
      <c r="E4" s="968"/>
      <c r="F4" s="968"/>
      <c r="G4" s="968"/>
      <c r="H4" s="968"/>
      <c r="I4" s="968"/>
      <c r="J4" s="968"/>
      <c r="K4" s="968"/>
      <c r="L4" s="968"/>
      <c r="M4" s="968"/>
      <c r="N4" s="968"/>
      <c r="O4" s="968"/>
      <c r="P4" s="968"/>
      <c r="Q4" s="968"/>
      <c r="R4" s="968"/>
      <c r="S4" s="968"/>
      <c r="T4" s="968"/>
      <c r="U4" s="968"/>
      <c r="V4" s="968"/>
      <c r="W4" s="968"/>
      <c r="X4" s="968"/>
      <c r="Y4" s="968"/>
      <c r="Z4" s="968"/>
      <c r="AA4" s="968"/>
      <c r="AB4" s="968"/>
      <c r="AC4" s="968"/>
      <c r="AD4" s="968"/>
      <c r="AE4" s="968"/>
      <c r="AF4" s="968"/>
      <c r="AG4" s="968"/>
      <c r="AH4" s="968"/>
      <c r="AI4" s="968"/>
      <c r="AJ4" s="968"/>
      <c r="AK4" s="968"/>
      <c r="AL4" s="968"/>
    </row>
    <row r="5" ht="18.75">
      <c r="A5" s="940" t="s">
        <v>413</v>
      </c>
      <c r="B5" s="940"/>
      <c r="C5" s="940"/>
      <c r="D5" s="940"/>
      <c r="E5" s="940"/>
      <c r="F5" s="940"/>
      <c r="G5" s="940"/>
      <c r="H5" s="940"/>
      <c r="I5" s="940"/>
      <c r="J5" s="940"/>
      <c r="K5" s="940"/>
      <c r="L5" s="940"/>
      <c r="M5" s="940"/>
      <c r="N5" s="940"/>
      <c r="O5" s="940"/>
      <c r="P5" s="940"/>
      <c r="Q5" s="940"/>
      <c r="R5" s="940"/>
      <c r="S5" s="940"/>
      <c r="T5" s="940"/>
      <c r="U5" s="940"/>
      <c r="V5" s="940"/>
      <c r="W5" s="940"/>
      <c r="X5" s="940"/>
      <c r="Y5" s="940"/>
      <c r="Z5" s="940"/>
      <c r="AA5" s="940"/>
      <c r="AB5" s="940"/>
      <c r="AC5" s="940"/>
      <c r="AD5" s="940"/>
      <c r="AE5" s="940"/>
      <c r="AF5" s="940"/>
      <c r="AG5" s="940"/>
      <c r="AH5" s="940"/>
      <c r="AI5" s="940"/>
      <c r="AJ5" s="940"/>
      <c r="AK5" s="940"/>
      <c r="AL5" s="940"/>
    </row>
    <row r="6">
      <c r="A6" s="268"/>
      <c r="B6" s="268"/>
      <c r="C6" s="268"/>
      <c r="D6" s="268"/>
      <c r="E6" s="268"/>
      <c r="F6" s="268"/>
      <c r="G6" s="268"/>
      <c r="H6" s="268"/>
      <c r="I6" s="268"/>
      <c r="J6" s="268"/>
      <c r="K6" s="268"/>
      <c r="L6" s="268"/>
      <c r="M6" s="268"/>
      <c r="N6" s="268"/>
      <c r="O6" s="268"/>
      <c r="P6" s="268"/>
      <c r="Q6" s="268"/>
      <c r="R6" s="268"/>
      <c r="S6" s="268"/>
      <c r="T6" s="268"/>
      <c r="U6" s="268"/>
      <c r="V6" s="268"/>
      <c r="W6" s="268"/>
      <c r="X6" s="268"/>
      <c r="Y6" s="268"/>
      <c r="Z6" s="268"/>
      <c r="AA6" s="268"/>
      <c r="AB6" s="268"/>
      <c r="AC6" s="268"/>
      <c r="AD6" s="268"/>
      <c r="AE6" s="268"/>
      <c r="AF6" s="268"/>
      <c r="AG6" s="268"/>
      <c r="AH6" s="268"/>
      <c r="AI6" s="268"/>
      <c r="AJ6" s="268"/>
      <c r="AK6" s="268"/>
      <c r="AL6" s="268"/>
    </row>
    <row r="7" ht="18.75">
      <c r="A7" s="902" t="s">
        <v>317</v>
      </c>
      <c r="B7" s="902"/>
      <c r="C7" s="902"/>
      <c r="D7" s="902"/>
      <c r="E7" s="902"/>
      <c r="F7" s="902"/>
      <c r="G7" s="902"/>
      <c r="H7" s="902"/>
      <c r="I7" s="902"/>
      <c r="J7" s="902"/>
      <c r="K7" s="902"/>
      <c r="L7" s="902"/>
      <c r="M7" s="902"/>
      <c r="N7" s="902"/>
      <c r="O7" s="902"/>
      <c r="P7" s="902"/>
      <c r="Q7" s="902"/>
      <c r="R7" s="902"/>
      <c r="S7" s="902"/>
      <c r="T7" s="902"/>
      <c r="U7" s="902"/>
      <c r="V7" s="902"/>
      <c r="W7" s="902"/>
      <c r="X7" s="902"/>
      <c r="Y7" s="902"/>
      <c r="Z7" s="902"/>
      <c r="AA7" s="902"/>
      <c r="AB7" s="902"/>
      <c r="AC7" s="902"/>
      <c r="AD7" s="902"/>
      <c r="AE7" s="902"/>
      <c r="AF7" s="902"/>
      <c r="AG7" s="902"/>
      <c r="AH7" s="902"/>
      <c r="AI7" s="902"/>
      <c r="AJ7" s="902"/>
      <c r="AK7" s="902"/>
      <c r="AL7" s="902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</row>
    <row r="8">
      <c r="A8" s="903" t="s">
        <v>4</v>
      </c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3"/>
      <c r="O8" s="903"/>
      <c r="P8" s="903"/>
      <c r="Q8" s="903"/>
      <c r="R8" s="903"/>
      <c r="S8" s="903"/>
      <c r="T8" s="903"/>
      <c r="U8" s="903"/>
      <c r="V8" s="903"/>
      <c r="W8" s="903"/>
      <c r="X8" s="903"/>
      <c r="Y8" s="903"/>
      <c r="Z8" s="903"/>
      <c r="AA8" s="903"/>
      <c r="AB8" s="903"/>
      <c r="AC8" s="903"/>
      <c r="AD8" s="903"/>
      <c r="AE8" s="903"/>
      <c r="AF8" s="903"/>
      <c r="AG8" s="903"/>
      <c r="AH8" s="903"/>
      <c r="AI8" s="903"/>
      <c r="AJ8" s="903"/>
      <c r="AK8" s="903"/>
      <c r="AL8" s="903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</row>
    <row r="9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</row>
    <row r="10">
      <c r="A10" s="904" t="s">
        <v>1399</v>
      </c>
      <c r="B10" s="904"/>
      <c r="C10" s="904"/>
      <c r="D10" s="904"/>
      <c r="E10" s="904"/>
      <c r="F10" s="904"/>
      <c r="G10" s="904"/>
      <c r="H10" s="904"/>
      <c r="I10" s="904"/>
      <c r="J10" s="904"/>
      <c r="K10" s="904"/>
      <c r="L10" s="904"/>
      <c r="M10" s="904"/>
      <c r="N10" s="904"/>
      <c r="O10" s="904"/>
      <c r="P10" s="904"/>
      <c r="Q10" s="904"/>
      <c r="R10" s="904"/>
      <c r="S10" s="904"/>
      <c r="T10" s="904"/>
      <c r="U10" s="904"/>
      <c r="V10" s="904"/>
      <c r="W10" s="904"/>
      <c r="X10" s="904"/>
      <c r="Y10" s="904"/>
      <c r="Z10" s="904"/>
      <c r="AA10" s="904"/>
      <c r="AB10" s="904"/>
      <c r="AC10" s="904"/>
      <c r="AD10" s="904"/>
      <c r="AE10" s="904"/>
      <c r="AF10" s="904"/>
      <c r="AG10" s="904"/>
      <c r="AH10" s="904"/>
      <c r="AI10" s="904"/>
      <c r="AJ10" s="904"/>
      <c r="AK10" s="904"/>
      <c r="AL10" s="904"/>
      <c r="AM10" s="271"/>
      <c r="AN10" s="271"/>
      <c r="AO10" s="271"/>
      <c r="AP10" s="271"/>
      <c r="AQ10" s="271"/>
      <c r="AR10" s="271"/>
      <c r="AS10" s="271"/>
      <c r="AT10" s="271"/>
      <c r="AU10" s="271"/>
      <c r="AV10" s="271"/>
      <c r="AW10" s="271"/>
      <c r="AX10" s="271"/>
      <c r="AY10" s="271"/>
      <c r="AZ10" s="271"/>
      <c r="BA10" s="271"/>
      <c r="BB10" s="271"/>
      <c r="BC10" s="271"/>
      <c r="BD10" s="271"/>
      <c r="BE10" s="271"/>
      <c r="BF10" s="271"/>
    </row>
    <row r="11" ht="18.75">
      <c r="A11" s="162"/>
      <c r="B11" s="162"/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  <c r="AI11" s="162"/>
      <c r="AJ11" s="162"/>
      <c r="AK11" s="162"/>
      <c r="AL11" s="162"/>
      <c r="AM11" s="310"/>
      <c r="AN11" s="310"/>
      <c r="AO11" s="310"/>
      <c r="AP11" s="310"/>
      <c r="AQ11" s="310"/>
      <c r="AR11" s="310"/>
      <c r="AS11" s="310"/>
      <c r="AT11" s="310"/>
      <c r="AU11" s="310"/>
      <c r="AV11" s="310"/>
      <c r="AW11" s="310"/>
      <c r="AX11" s="310"/>
    </row>
    <row r="12" ht="18.75">
      <c r="A12" s="969" t="s">
        <v>1400</v>
      </c>
      <c r="B12" s="969"/>
      <c r="C12" s="969"/>
      <c r="D12" s="969"/>
      <c r="E12" s="969"/>
      <c r="F12" s="969"/>
      <c r="G12" s="969"/>
      <c r="H12" s="969"/>
      <c r="I12" s="969"/>
      <c r="J12" s="969"/>
      <c r="K12" s="969"/>
      <c r="L12" s="969"/>
      <c r="M12" s="969"/>
      <c r="N12" s="969"/>
      <c r="O12" s="969"/>
      <c r="P12" s="969"/>
      <c r="Q12" s="969"/>
      <c r="R12" s="969"/>
      <c r="S12" s="969"/>
      <c r="T12" s="969"/>
      <c r="U12" s="969"/>
      <c r="V12" s="969"/>
      <c r="W12" s="969"/>
      <c r="X12" s="969"/>
      <c r="Y12" s="969"/>
      <c r="Z12" s="969"/>
      <c r="AA12" s="969"/>
      <c r="AB12" s="969"/>
      <c r="AC12" s="969"/>
      <c r="AD12" s="969"/>
      <c r="AE12" s="969"/>
      <c r="AF12" s="969"/>
      <c r="AG12" s="969"/>
      <c r="AH12" s="969"/>
      <c r="AI12" s="969"/>
      <c r="AJ12" s="969"/>
      <c r="AK12" s="969"/>
      <c r="AL12" s="969"/>
      <c r="AM12" s="273"/>
      <c r="AN12" s="273"/>
      <c r="AO12" s="273"/>
      <c r="AP12" s="273"/>
      <c r="AQ12" s="273"/>
      <c r="AR12" s="273"/>
      <c r="AS12" s="273"/>
      <c r="AT12" s="273"/>
      <c r="AU12" s="273"/>
      <c r="AV12" s="273"/>
      <c r="AW12" s="273"/>
      <c r="AX12" s="273"/>
      <c r="AY12" s="273"/>
      <c r="AZ12" s="273"/>
      <c r="BA12" s="273"/>
      <c r="BB12" s="273"/>
      <c r="BC12" s="273"/>
      <c r="BD12" s="273"/>
      <c r="BE12" s="273"/>
      <c r="BF12" s="273"/>
      <c r="BG12" s="273"/>
      <c r="BH12" s="273"/>
      <c r="BI12" s="273"/>
      <c r="BJ12" s="273"/>
      <c r="BK12" s="273"/>
      <c r="BL12" s="273"/>
      <c r="BM12" s="273"/>
      <c r="BN12" s="273"/>
      <c r="BO12" s="273"/>
    </row>
    <row r="13" ht="15.75" customHeight="1">
      <c r="A13" s="970" t="s">
        <v>320</v>
      </c>
      <c r="B13" s="970"/>
      <c r="C13" s="970"/>
      <c r="D13" s="970"/>
      <c r="E13" s="970"/>
      <c r="F13" s="970"/>
      <c r="G13" s="970"/>
      <c r="H13" s="970"/>
      <c r="I13" s="970"/>
      <c r="J13" s="970"/>
      <c r="K13" s="970"/>
      <c r="L13" s="970"/>
      <c r="M13" s="970"/>
      <c r="N13" s="970"/>
      <c r="O13" s="970"/>
      <c r="P13" s="970"/>
      <c r="Q13" s="970"/>
      <c r="R13" s="970"/>
      <c r="S13" s="970"/>
      <c r="T13" s="970"/>
      <c r="U13" s="970"/>
      <c r="V13" s="970"/>
      <c r="W13" s="970"/>
      <c r="X13" s="970"/>
      <c r="Y13" s="970"/>
      <c r="Z13" s="970"/>
      <c r="AA13" s="970"/>
      <c r="AB13" s="970"/>
      <c r="AC13" s="970"/>
      <c r="AD13" s="970"/>
      <c r="AE13" s="970"/>
      <c r="AF13" s="970"/>
      <c r="AG13" s="970"/>
      <c r="AH13" s="970"/>
      <c r="AI13" s="970"/>
      <c r="AJ13" s="970"/>
      <c r="AK13" s="970"/>
      <c r="AL13" s="970"/>
      <c r="AM13" s="274"/>
      <c r="AN13" s="274"/>
      <c r="AO13" s="274"/>
      <c r="AP13" s="274"/>
      <c r="AQ13" s="274"/>
      <c r="AR13" s="274"/>
      <c r="AS13" s="274"/>
      <c r="AT13" s="274"/>
      <c r="AU13" s="274"/>
      <c r="AV13" s="274"/>
      <c r="AW13" s="274"/>
      <c r="AX13" s="274"/>
      <c r="AY13" s="274"/>
      <c r="AZ13" s="274"/>
      <c r="BA13" s="274"/>
      <c r="BB13" s="274"/>
      <c r="BC13" s="274"/>
      <c r="BD13" s="274"/>
      <c r="BE13" s="274"/>
      <c r="BF13" s="274"/>
      <c r="BG13" s="274"/>
      <c r="BH13" s="274"/>
      <c r="BI13" s="274"/>
      <c r="BJ13" s="274"/>
      <c r="BK13" s="274"/>
      <c r="BL13" s="274"/>
      <c r="BM13" s="274"/>
      <c r="BN13" s="274"/>
      <c r="BO13" s="274"/>
    </row>
    <row r="14" s="237" customFormat="1">
      <c r="A14" s="951"/>
      <c r="B14" s="951"/>
      <c r="C14" s="951"/>
      <c r="D14" s="951"/>
      <c r="E14" s="951"/>
      <c r="F14" s="951"/>
      <c r="G14" s="951"/>
      <c r="H14" s="951"/>
      <c r="I14" s="951"/>
      <c r="J14" s="951"/>
      <c r="K14" s="951"/>
      <c r="L14" s="951"/>
      <c r="M14" s="951"/>
      <c r="N14" s="951"/>
      <c r="O14" s="951"/>
      <c r="P14" s="951"/>
      <c r="Q14" s="951"/>
      <c r="R14" s="951"/>
      <c r="S14" s="951"/>
      <c r="T14" s="951"/>
      <c r="U14" s="951"/>
      <c r="V14" s="951"/>
      <c r="W14" s="951"/>
      <c r="X14" s="951"/>
      <c r="Y14" s="951"/>
      <c r="Z14" s="951"/>
      <c r="AA14" s="951"/>
      <c r="AB14" s="951"/>
      <c r="AC14" s="951"/>
      <c r="AD14" s="951"/>
      <c r="AE14" s="951"/>
      <c r="AF14" s="951"/>
      <c r="AG14" s="951"/>
      <c r="AH14" s="951"/>
      <c r="AI14" s="951"/>
      <c r="AJ14" s="951"/>
      <c r="AK14" s="951"/>
      <c r="AL14" s="951"/>
      <c r="AM14" s="250"/>
      <c r="AN14" s="250"/>
      <c r="AO14" s="250"/>
      <c r="AP14" s="250"/>
      <c r="AQ14" s="299"/>
      <c r="AR14" s="299"/>
      <c r="AS14" s="299"/>
      <c r="AT14" s="299"/>
      <c r="AU14" s="299"/>
      <c r="AV14" s="299"/>
      <c r="AW14" s="299"/>
      <c r="AX14" s="299"/>
      <c r="AY14" s="299"/>
      <c r="AZ14" s="299"/>
      <c r="BA14" s="299"/>
      <c r="BB14" s="299"/>
      <c r="BC14" s="299"/>
      <c r="BD14" s="299"/>
      <c r="BE14" s="299"/>
      <c r="BF14" s="299"/>
    </row>
    <row r="15" s="237" customFormat="1" ht="19.5" customHeight="1">
      <c r="A15" s="952" t="s">
        <v>6</v>
      </c>
      <c r="B15" s="955" t="s">
        <v>7</v>
      </c>
      <c r="C15" s="955" t="s">
        <v>240</v>
      </c>
      <c r="D15" s="967" t="s">
        <v>577</v>
      </c>
      <c r="E15" s="967"/>
      <c r="F15" s="967"/>
      <c r="G15" s="967"/>
      <c r="H15" s="967"/>
      <c r="I15" s="967"/>
      <c r="J15" s="967"/>
      <c r="K15" s="967"/>
      <c r="L15" s="967"/>
      <c r="M15" s="967"/>
      <c r="N15" s="967"/>
      <c r="O15" s="967"/>
      <c r="P15" s="967"/>
      <c r="Q15" s="967"/>
      <c r="R15" s="967"/>
      <c r="S15" s="967"/>
      <c r="T15" s="967"/>
      <c r="U15" s="967"/>
      <c r="V15" s="967"/>
      <c r="W15" s="967"/>
      <c r="X15" s="967"/>
      <c r="Y15" s="967"/>
      <c r="Z15" s="967"/>
      <c r="AA15" s="967"/>
      <c r="AB15" s="967"/>
      <c r="AC15" s="967"/>
      <c r="AD15" s="967"/>
      <c r="AE15" s="967"/>
      <c r="AF15" s="967"/>
      <c r="AG15" s="967"/>
      <c r="AH15" s="967"/>
      <c r="AI15" s="967"/>
      <c r="AJ15" s="967"/>
      <c r="AK15" s="967"/>
      <c r="AL15" s="967"/>
    </row>
    <row r="16" s="237" customFormat="1" ht="43.5" customHeight="1">
      <c r="A16" s="953"/>
      <c r="B16" s="955"/>
      <c r="C16" s="955"/>
      <c r="D16" s="967" t="s">
        <v>530</v>
      </c>
      <c r="E16" s="967"/>
      <c r="F16" s="967"/>
      <c r="G16" s="967"/>
      <c r="H16" s="967"/>
      <c r="I16" s="967"/>
      <c r="J16" s="967"/>
      <c r="K16" s="967" t="s">
        <v>531</v>
      </c>
      <c r="L16" s="967"/>
      <c r="M16" s="967"/>
      <c r="N16" s="967"/>
      <c r="O16" s="967"/>
      <c r="P16" s="967"/>
      <c r="Q16" s="967"/>
      <c r="R16" s="967" t="s">
        <v>532</v>
      </c>
      <c r="S16" s="967"/>
      <c r="T16" s="967"/>
      <c r="U16" s="967"/>
      <c r="V16" s="967"/>
      <c r="W16" s="967"/>
      <c r="X16" s="967"/>
      <c r="Y16" s="967" t="s">
        <v>533</v>
      </c>
      <c r="Z16" s="967"/>
      <c r="AA16" s="967"/>
      <c r="AB16" s="967"/>
      <c r="AC16" s="967"/>
      <c r="AD16" s="967"/>
      <c r="AE16" s="967"/>
      <c r="AF16" s="955" t="s">
        <v>578</v>
      </c>
      <c r="AG16" s="955"/>
      <c r="AH16" s="955"/>
      <c r="AI16" s="955"/>
      <c r="AJ16" s="955"/>
      <c r="AK16" s="955"/>
      <c r="AL16" s="955"/>
    </row>
    <row r="17" s="237" customFormat="1" ht="43.5" customHeight="1">
      <c r="A17" s="953"/>
      <c r="B17" s="955"/>
      <c r="C17" s="955"/>
      <c r="D17" s="251" t="s">
        <v>430</v>
      </c>
      <c r="E17" s="967" t="s">
        <v>431</v>
      </c>
      <c r="F17" s="967"/>
      <c r="G17" s="967"/>
      <c r="H17" s="967"/>
      <c r="I17" s="967"/>
      <c r="J17" s="967"/>
      <c r="K17" s="251" t="s">
        <v>430</v>
      </c>
      <c r="L17" s="955" t="s">
        <v>431</v>
      </c>
      <c r="M17" s="955"/>
      <c r="N17" s="955"/>
      <c r="O17" s="955"/>
      <c r="P17" s="955"/>
      <c r="Q17" s="955"/>
      <c r="R17" s="251" t="s">
        <v>430</v>
      </c>
      <c r="S17" s="955" t="s">
        <v>431</v>
      </c>
      <c r="T17" s="955"/>
      <c r="U17" s="955"/>
      <c r="V17" s="955"/>
      <c r="W17" s="955"/>
      <c r="X17" s="955"/>
      <c r="Y17" s="251" t="s">
        <v>430</v>
      </c>
      <c r="Z17" s="955" t="s">
        <v>431</v>
      </c>
      <c r="AA17" s="955"/>
      <c r="AB17" s="955"/>
      <c r="AC17" s="955"/>
      <c r="AD17" s="955"/>
      <c r="AE17" s="955"/>
      <c r="AF17" s="251" t="s">
        <v>430</v>
      </c>
      <c r="AG17" s="955" t="s">
        <v>431</v>
      </c>
      <c r="AH17" s="955"/>
      <c r="AI17" s="955"/>
      <c r="AJ17" s="955"/>
      <c r="AK17" s="955"/>
      <c r="AL17" s="955"/>
    </row>
    <row r="18" s="237" customFormat="1" ht="87.75" customHeight="1">
      <c r="A18" s="954"/>
      <c r="B18" s="955"/>
      <c r="C18" s="955"/>
      <c r="D18" s="254" t="s">
        <v>432</v>
      </c>
      <c r="E18" s="254" t="s">
        <v>432</v>
      </c>
      <c r="F18" s="255" t="s">
        <v>433</v>
      </c>
      <c r="G18" s="255" t="s">
        <v>434</v>
      </c>
      <c r="H18" s="255" t="s">
        <v>435</v>
      </c>
      <c r="I18" s="255" t="s">
        <v>436</v>
      </c>
      <c r="J18" s="255" t="s">
        <v>437</v>
      </c>
      <c r="K18" s="254" t="s">
        <v>432</v>
      </c>
      <c r="L18" s="254" t="s">
        <v>432</v>
      </c>
      <c r="M18" s="255" t="s">
        <v>433</v>
      </c>
      <c r="N18" s="255" t="s">
        <v>434</v>
      </c>
      <c r="O18" s="255" t="s">
        <v>435</v>
      </c>
      <c r="P18" s="255" t="s">
        <v>436</v>
      </c>
      <c r="Q18" s="255" t="s">
        <v>437</v>
      </c>
      <c r="R18" s="254" t="s">
        <v>432</v>
      </c>
      <c r="S18" s="254" t="s">
        <v>432</v>
      </c>
      <c r="T18" s="255" t="s">
        <v>433</v>
      </c>
      <c r="U18" s="255" t="s">
        <v>434</v>
      </c>
      <c r="V18" s="255" t="s">
        <v>435</v>
      </c>
      <c r="W18" s="255" t="s">
        <v>436</v>
      </c>
      <c r="X18" s="255" t="s">
        <v>437</v>
      </c>
      <c r="Y18" s="254" t="s">
        <v>432</v>
      </c>
      <c r="Z18" s="254" t="s">
        <v>432</v>
      </c>
      <c r="AA18" s="255" t="s">
        <v>433</v>
      </c>
      <c r="AB18" s="255" t="s">
        <v>434</v>
      </c>
      <c r="AC18" s="255" t="s">
        <v>435</v>
      </c>
      <c r="AD18" s="255" t="s">
        <v>436</v>
      </c>
      <c r="AE18" s="255" t="s">
        <v>437</v>
      </c>
      <c r="AF18" s="254" t="s">
        <v>432</v>
      </c>
      <c r="AG18" s="254" t="s">
        <v>432</v>
      </c>
      <c r="AH18" s="255" t="s">
        <v>433</v>
      </c>
      <c r="AI18" s="255" t="s">
        <v>434</v>
      </c>
      <c r="AJ18" s="255" t="s">
        <v>435</v>
      </c>
      <c r="AK18" s="255" t="s">
        <v>436</v>
      </c>
      <c r="AL18" s="255" t="s">
        <v>437</v>
      </c>
    </row>
    <row r="19" s="237" customFormat="1">
      <c r="A19" s="253">
        <v>1</v>
      </c>
      <c r="B19" s="253">
        <v>2</v>
      </c>
      <c r="C19" s="253">
        <v>3</v>
      </c>
      <c r="D19" s="257" t="s">
        <v>535</v>
      </c>
      <c r="E19" s="257" t="s">
        <v>536</v>
      </c>
      <c r="F19" s="257" t="s">
        <v>537</v>
      </c>
      <c r="G19" s="257" t="s">
        <v>538</v>
      </c>
      <c r="H19" s="257" t="s">
        <v>539</v>
      </c>
      <c r="I19" s="257" t="s">
        <v>540</v>
      </c>
      <c r="J19" s="257" t="s">
        <v>541</v>
      </c>
      <c r="K19" s="257" t="s">
        <v>542</v>
      </c>
      <c r="L19" s="257" t="s">
        <v>543</v>
      </c>
      <c r="M19" s="257" t="s">
        <v>544</v>
      </c>
      <c r="N19" s="257" t="s">
        <v>545</v>
      </c>
      <c r="O19" s="257" t="s">
        <v>546</v>
      </c>
      <c r="P19" s="257" t="s">
        <v>547</v>
      </c>
      <c r="Q19" s="257" t="s">
        <v>548</v>
      </c>
      <c r="R19" s="257" t="s">
        <v>549</v>
      </c>
      <c r="S19" s="257" t="s">
        <v>550</v>
      </c>
      <c r="T19" s="257" t="s">
        <v>551</v>
      </c>
      <c r="U19" s="257" t="s">
        <v>552</v>
      </c>
      <c r="V19" s="257" t="s">
        <v>553</v>
      </c>
      <c r="W19" s="257" t="s">
        <v>554</v>
      </c>
      <c r="X19" s="257" t="s">
        <v>555</v>
      </c>
      <c r="Y19" s="257" t="s">
        <v>556</v>
      </c>
      <c r="Z19" s="257" t="s">
        <v>557</v>
      </c>
      <c r="AA19" s="257" t="s">
        <v>558</v>
      </c>
      <c r="AB19" s="257" t="s">
        <v>559</v>
      </c>
      <c r="AC19" s="257" t="s">
        <v>560</v>
      </c>
      <c r="AD19" s="257" t="s">
        <v>561</v>
      </c>
      <c r="AE19" s="257" t="s">
        <v>562</v>
      </c>
      <c r="AF19" s="257" t="s">
        <v>563</v>
      </c>
      <c r="AG19" s="257" t="s">
        <v>564</v>
      </c>
      <c r="AH19" s="257" t="s">
        <v>565</v>
      </c>
      <c r="AI19" s="257" t="s">
        <v>566</v>
      </c>
      <c r="AJ19" s="257" t="s">
        <v>522</v>
      </c>
      <c r="AK19" s="257" t="s">
        <v>567</v>
      </c>
      <c r="AL19" s="257" t="s">
        <v>568</v>
      </c>
    </row>
    <row r="20" s="243" customFormat="1">
      <c r="A20" s="26" t="s">
        <v>106</v>
      </c>
      <c r="B20" s="27" t="s">
        <v>107</v>
      </c>
      <c r="C20" s="91" t="s">
        <v>108</v>
      </c>
      <c r="D20" s="276" t="s">
        <v>109</v>
      </c>
      <c r="E20" s="276" t="s">
        <v>109</v>
      </c>
      <c r="F20" s="276" t="s">
        <v>109</v>
      </c>
      <c r="G20" s="276" t="s">
        <v>109</v>
      </c>
      <c r="H20" s="276" t="s">
        <v>109</v>
      </c>
      <c r="I20" s="276" t="s">
        <v>109</v>
      </c>
      <c r="J20" s="276" t="s">
        <v>109</v>
      </c>
      <c r="K20" s="276" t="s">
        <v>109</v>
      </c>
      <c r="L20" s="276" t="s">
        <v>109</v>
      </c>
      <c r="M20" s="276" t="s">
        <v>109</v>
      </c>
      <c r="N20" s="276" t="s">
        <v>109</v>
      </c>
      <c r="O20" s="276" t="s">
        <v>109</v>
      </c>
      <c r="P20" s="276" t="s">
        <v>109</v>
      </c>
      <c r="Q20" s="276" t="s">
        <v>109</v>
      </c>
      <c r="R20" s="276" t="s">
        <v>109</v>
      </c>
      <c r="S20" s="276">
        <f>S22</f>
        <v>11.78564147</v>
      </c>
      <c r="T20" s="276">
        <f>T22</f>
        <v>2.46</v>
      </c>
      <c r="U20" s="276" t="s">
        <v>109</v>
      </c>
      <c r="V20" s="276" t="s">
        <v>109</v>
      </c>
      <c r="W20" s="276" t="s">
        <v>109</v>
      </c>
      <c r="X20" s="276">
        <f>X22</f>
        <v>20</v>
      </c>
      <c r="Y20" s="276" t="s">
        <v>109</v>
      </c>
      <c r="Z20" s="276" t="str">
        <f t="shared" ref="Z20:AE20" si="0">Z22</f>
        <v>н/д</v>
      </c>
      <c r="AA20" s="276" t="str">
        <f t="shared" si="0"/>
        <v>н/д</v>
      </c>
      <c r="AB20" s="276" t="s">
        <v>109</v>
      </c>
      <c r="AC20" s="276" t="s">
        <v>109</v>
      </c>
      <c r="AD20" s="276" t="s">
        <v>109</v>
      </c>
      <c r="AE20" s="276" t="str">
        <f t="shared" si="0"/>
        <v>н/д</v>
      </c>
      <c r="AF20" s="276" t="s">
        <v>109</v>
      </c>
      <c r="AG20" s="276">
        <f t="shared" ref="AG20:AL20" si="1">AG22</f>
        <v>11.78564147</v>
      </c>
      <c r="AH20" s="276">
        <f t="shared" si="1"/>
        <v>2.46</v>
      </c>
      <c r="AI20" s="276" t="s">
        <v>109</v>
      </c>
      <c r="AJ20" s="276" t="s">
        <v>109</v>
      </c>
      <c r="AK20" s="276" t="s">
        <v>109</v>
      </c>
      <c r="AL20" s="276">
        <f t="shared" si="1"/>
        <v>20</v>
      </c>
    </row>
    <row r="21" s="243" customFormat="1" hidden="1">
      <c r="A21" s="214" t="s">
        <v>110</v>
      </c>
      <c r="B21" s="215" t="s">
        <v>111</v>
      </c>
      <c r="C21" s="317" t="s">
        <v>108</v>
      </c>
      <c r="D21" s="279" t="s">
        <v>109</v>
      </c>
      <c r="E21" s="279" t="s">
        <v>109</v>
      </c>
      <c r="F21" s="279" t="s">
        <v>109</v>
      </c>
      <c r="G21" s="279" t="s">
        <v>109</v>
      </c>
      <c r="H21" s="279" t="s">
        <v>109</v>
      </c>
      <c r="I21" s="279" t="s">
        <v>109</v>
      </c>
      <c r="J21" s="279" t="s">
        <v>109</v>
      </c>
      <c r="K21" s="279" t="s">
        <v>109</v>
      </c>
      <c r="L21" s="279" t="s">
        <v>109</v>
      </c>
      <c r="M21" s="279" t="s">
        <v>109</v>
      </c>
      <c r="N21" s="279" t="s">
        <v>109</v>
      </c>
      <c r="O21" s="279" t="s">
        <v>109</v>
      </c>
      <c r="P21" s="279" t="s">
        <v>109</v>
      </c>
      <c r="Q21" s="279" t="s">
        <v>109</v>
      </c>
      <c r="R21" s="279" t="s">
        <v>109</v>
      </c>
      <c r="S21" s="279" t="s">
        <v>109</v>
      </c>
      <c r="T21" s="279" t="s">
        <v>109</v>
      </c>
      <c r="U21" s="279" t="s">
        <v>109</v>
      </c>
      <c r="V21" s="279" t="s">
        <v>109</v>
      </c>
      <c r="W21" s="279" t="s">
        <v>109</v>
      </c>
      <c r="X21" s="279" t="s">
        <v>109</v>
      </c>
      <c r="Y21" s="279" t="s">
        <v>109</v>
      </c>
      <c r="Z21" s="279" t="s">
        <v>109</v>
      </c>
      <c r="AA21" s="279" t="s">
        <v>109</v>
      </c>
      <c r="AB21" s="279" t="s">
        <v>109</v>
      </c>
      <c r="AC21" s="279" t="s">
        <v>109</v>
      </c>
      <c r="AD21" s="279" t="s">
        <v>109</v>
      </c>
      <c r="AE21" s="279" t="s">
        <v>109</v>
      </c>
      <c r="AF21" s="279" t="s">
        <v>109</v>
      </c>
      <c r="AG21" s="279" t="s">
        <v>109</v>
      </c>
      <c r="AH21" s="279" t="s">
        <v>109</v>
      </c>
      <c r="AI21" s="279" t="s">
        <v>109</v>
      </c>
      <c r="AJ21" s="279" t="s">
        <v>109</v>
      </c>
      <c r="AK21" s="279" t="s">
        <v>109</v>
      </c>
      <c r="AL21" s="279" t="s">
        <v>109</v>
      </c>
    </row>
    <row r="22" s="243" customFormat="1" ht="31.5">
      <c r="A22" s="39" t="s">
        <v>112</v>
      </c>
      <c r="B22" s="40" t="s">
        <v>113</v>
      </c>
      <c r="C22" s="94" t="s">
        <v>108</v>
      </c>
      <c r="D22" s="284" t="s">
        <v>109</v>
      </c>
      <c r="E22" s="284" t="s">
        <v>109</v>
      </c>
      <c r="F22" s="284" t="s">
        <v>109</v>
      </c>
      <c r="G22" s="284" t="s">
        <v>109</v>
      </c>
      <c r="H22" s="284" t="s">
        <v>109</v>
      </c>
      <c r="I22" s="284" t="s">
        <v>109</v>
      </c>
      <c r="J22" s="284" t="s">
        <v>109</v>
      </c>
      <c r="K22" s="284" t="s">
        <v>109</v>
      </c>
      <c r="L22" s="284" t="s">
        <v>109</v>
      </c>
      <c r="M22" s="284" t="s">
        <v>109</v>
      </c>
      <c r="N22" s="284" t="s">
        <v>109</v>
      </c>
      <c r="O22" s="284" t="s">
        <v>109</v>
      </c>
      <c r="P22" s="284" t="s">
        <v>109</v>
      </c>
      <c r="Q22" s="284" t="s">
        <v>109</v>
      </c>
      <c r="R22" s="284" t="s">
        <v>109</v>
      </c>
      <c r="S22" s="284">
        <f>S27</f>
        <v>11.78564147</v>
      </c>
      <c r="T22" s="284">
        <f>T27</f>
        <v>2.46</v>
      </c>
      <c r="U22" s="284" t="s">
        <v>109</v>
      </c>
      <c r="V22" s="284" t="s">
        <v>109</v>
      </c>
      <c r="W22" s="284" t="s">
        <v>109</v>
      </c>
      <c r="X22" s="284">
        <f>X27</f>
        <v>20</v>
      </c>
      <c r="Y22" s="284" t="s">
        <v>109</v>
      </c>
      <c r="Z22" s="284" t="str">
        <f t="shared" ref="Z22:AE22" si="2">Z27</f>
        <v>н/д</v>
      </c>
      <c r="AA22" s="284" t="str">
        <f t="shared" si="2"/>
        <v>н/д</v>
      </c>
      <c r="AB22" s="284" t="s">
        <v>109</v>
      </c>
      <c r="AC22" s="284" t="s">
        <v>109</v>
      </c>
      <c r="AD22" s="284" t="s">
        <v>109</v>
      </c>
      <c r="AE22" s="284" t="str">
        <f t="shared" si="2"/>
        <v>н/д</v>
      </c>
      <c r="AF22" s="284" t="s">
        <v>109</v>
      </c>
      <c r="AG22" s="284">
        <f t="shared" ref="AG22:AL22" si="3">AG27</f>
        <v>11.78564147</v>
      </c>
      <c r="AH22" s="284">
        <f t="shared" si="3"/>
        <v>2.46</v>
      </c>
      <c r="AI22" s="284" t="s">
        <v>109</v>
      </c>
      <c r="AJ22" s="284" t="s">
        <v>109</v>
      </c>
      <c r="AK22" s="284" t="s">
        <v>109</v>
      </c>
      <c r="AL22" s="284">
        <f t="shared" si="3"/>
        <v>20</v>
      </c>
    </row>
    <row r="23" s="243" customFormat="1" ht="47.25" hidden="1">
      <c r="A23" s="214" t="s">
        <v>114</v>
      </c>
      <c r="B23" s="265" t="s">
        <v>115</v>
      </c>
      <c r="C23" s="317" t="s">
        <v>108</v>
      </c>
      <c r="D23" s="279" t="s">
        <v>109</v>
      </c>
      <c r="E23" s="279" t="s">
        <v>109</v>
      </c>
      <c r="F23" s="279" t="s">
        <v>109</v>
      </c>
      <c r="G23" s="279" t="s">
        <v>109</v>
      </c>
      <c r="H23" s="279" t="s">
        <v>109</v>
      </c>
      <c r="I23" s="279" t="s">
        <v>109</v>
      </c>
      <c r="J23" s="279" t="s">
        <v>109</v>
      </c>
      <c r="K23" s="279" t="s">
        <v>109</v>
      </c>
      <c r="L23" s="279" t="s">
        <v>109</v>
      </c>
      <c r="M23" s="279" t="s">
        <v>109</v>
      </c>
      <c r="N23" s="279" t="s">
        <v>109</v>
      </c>
      <c r="O23" s="279" t="s">
        <v>109</v>
      </c>
      <c r="P23" s="279" t="s">
        <v>109</v>
      </c>
      <c r="Q23" s="279" t="s">
        <v>109</v>
      </c>
      <c r="R23" s="279" t="s">
        <v>109</v>
      </c>
      <c r="S23" s="279" t="s">
        <v>109</v>
      </c>
      <c r="T23" s="279" t="s">
        <v>109</v>
      </c>
      <c r="U23" s="279" t="s">
        <v>109</v>
      </c>
      <c r="V23" s="279" t="s">
        <v>109</v>
      </c>
      <c r="W23" s="279" t="s">
        <v>109</v>
      </c>
      <c r="X23" s="279" t="s">
        <v>109</v>
      </c>
      <c r="Y23" s="279" t="s">
        <v>109</v>
      </c>
      <c r="Z23" s="279" t="s">
        <v>109</v>
      </c>
      <c r="AA23" s="279" t="s">
        <v>109</v>
      </c>
      <c r="AB23" s="279" t="s">
        <v>109</v>
      </c>
      <c r="AC23" s="279" t="s">
        <v>109</v>
      </c>
      <c r="AD23" s="279" t="s">
        <v>109</v>
      </c>
      <c r="AE23" s="279" t="s">
        <v>109</v>
      </c>
      <c r="AF23" s="279" t="s">
        <v>109</v>
      </c>
      <c r="AG23" s="279" t="s">
        <v>109</v>
      </c>
      <c r="AH23" s="279" t="s">
        <v>109</v>
      </c>
      <c r="AI23" s="279" t="s">
        <v>109</v>
      </c>
      <c r="AJ23" s="279" t="s">
        <v>109</v>
      </c>
      <c r="AK23" s="279" t="s">
        <v>109</v>
      </c>
      <c r="AL23" s="279" t="s">
        <v>109</v>
      </c>
    </row>
    <row r="24" s="243" customFormat="1" ht="31.5" hidden="1">
      <c r="A24" s="214" t="s">
        <v>116</v>
      </c>
      <c r="B24" s="215" t="s">
        <v>117</v>
      </c>
      <c r="C24" s="229" t="s">
        <v>108</v>
      </c>
      <c r="D24" s="279" t="s">
        <v>109</v>
      </c>
      <c r="E24" s="279" t="s">
        <v>109</v>
      </c>
      <c r="F24" s="279" t="s">
        <v>109</v>
      </c>
      <c r="G24" s="279" t="s">
        <v>109</v>
      </c>
      <c r="H24" s="279" t="s">
        <v>109</v>
      </c>
      <c r="I24" s="279" t="s">
        <v>109</v>
      </c>
      <c r="J24" s="279" t="s">
        <v>109</v>
      </c>
      <c r="K24" s="279" t="s">
        <v>109</v>
      </c>
      <c r="L24" s="279" t="s">
        <v>109</v>
      </c>
      <c r="M24" s="279" t="s">
        <v>109</v>
      </c>
      <c r="N24" s="279" t="s">
        <v>109</v>
      </c>
      <c r="O24" s="279" t="s">
        <v>109</v>
      </c>
      <c r="P24" s="279" t="s">
        <v>109</v>
      </c>
      <c r="Q24" s="279" t="s">
        <v>109</v>
      </c>
      <c r="R24" s="279" t="s">
        <v>109</v>
      </c>
      <c r="S24" s="279" t="s">
        <v>109</v>
      </c>
      <c r="T24" s="279" t="s">
        <v>109</v>
      </c>
      <c r="U24" s="279" t="s">
        <v>109</v>
      </c>
      <c r="V24" s="279" t="s">
        <v>109</v>
      </c>
      <c r="W24" s="279" t="s">
        <v>109</v>
      </c>
      <c r="X24" s="279" t="s">
        <v>109</v>
      </c>
      <c r="Y24" s="279" t="s">
        <v>109</v>
      </c>
      <c r="Z24" s="279" t="s">
        <v>109</v>
      </c>
      <c r="AA24" s="279" t="s">
        <v>109</v>
      </c>
      <c r="AB24" s="279" t="s">
        <v>109</v>
      </c>
      <c r="AC24" s="279" t="s">
        <v>109</v>
      </c>
      <c r="AD24" s="279" t="s">
        <v>109</v>
      </c>
      <c r="AE24" s="279" t="s">
        <v>109</v>
      </c>
      <c r="AF24" s="279" t="s">
        <v>109</v>
      </c>
      <c r="AG24" s="279" t="s">
        <v>109</v>
      </c>
      <c r="AH24" s="279" t="s">
        <v>109</v>
      </c>
      <c r="AI24" s="279" t="s">
        <v>109</v>
      </c>
      <c r="AJ24" s="279" t="s">
        <v>109</v>
      </c>
      <c r="AK24" s="279" t="s">
        <v>109</v>
      </c>
      <c r="AL24" s="279" t="s">
        <v>109</v>
      </c>
    </row>
    <row r="25" s="243" customFormat="1" ht="31.5" hidden="1">
      <c r="A25" s="214" t="s">
        <v>118</v>
      </c>
      <c r="B25" s="215" t="s">
        <v>119</v>
      </c>
      <c r="C25" s="317" t="s">
        <v>108</v>
      </c>
      <c r="D25" s="279" t="s">
        <v>109</v>
      </c>
      <c r="E25" s="279" t="s">
        <v>109</v>
      </c>
      <c r="F25" s="279" t="s">
        <v>109</v>
      </c>
      <c r="G25" s="279" t="s">
        <v>109</v>
      </c>
      <c r="H25" s="279" t="s">
        <v>109</v>
      </c>
      <c r="I25" s="279" t="s">
        <v>109</v>
      </c>
      <c r="J25" s="279" t="s">
        <v>109</v>
      </c>
      <c r="K25" s="279" t="s">
        <v>109</v>
      </c>
      <c r="L25" s="279" t="s">
        <v>109</v>
      </c>
      <c r="M25" s="279" t="s">
        <v>109</v>
      </c>
      <c r="N25" s="279" t="s">
        <v>109</v>
      </c>
      <c r="O25" s="279" t="s">
        <v>109</v>
      </c>
      <c r="P25" s="279" t="s">
        <v>109</v>
      </c>
      <c r="Q25" s="279" t="s">
        <v>109</v>
      </c>
      <c r="R25" s="279" t="s">
        <v>109</v>
      </c>
      <c r="S25" s="279" t="s">
        <v>109</v>
      </c>
      <c r="T25" s="279" t="s">
        <v>109</v>
      </c>
      <c r="U25" s="279" t="s">
        <v>109</v>
      </c>
      <c r="V25" s="279" t="s">
        <v>109</v>
      </c>
      <c r="W25" s="279" t="s">
        <v>109</v>
      </c>
      <c r="X25" s="279" t="s">
        <v>109</v>
      </c>
      <c r="Y25" s="279" t="s">
        <v>109</v>
      </c>
      <c r="Z25" s="279" t="s">
        <v>109</v>
      </c>
      <c r="AA25" s="279" t="s">
        <v>109</v>
      </c>
      <c r="AB25" s="279" t="s">
        <v>109</v>
      </c>
      <c r="AC25" s="279" t="s">
        <v>109</v>
      </c>
      <c r="AD25" s="279" t="s">
        <v>109</v>
      </c>
      <c r="AE25" s="279" t="s">
        <v>109</v>
      </c>
      <c r="AF25" s="279" t="s">
        <v>109</v>
      </c>
      <c r="AG25" s="279" t="s">
        <v>109</v>
      </c>
      <c r="AH25" s="279" t="s">
        <v>109</v>
      </c>
      <c r="AI25" s="279" t="s">
        <v>109</v>
      </c>
      <c r="AJ25" s="279" t="s">
        <v>109</v>
      </c>
      <c r="AK25" s="279" t="s">
        <v>109</v>
      </c>
      <c r="AL25" s="279" t="s">
        <v>109</v>
      </c>
    </row>
    <row r="26" s="243" customFormat="1" hidden="1">
      <c r="A26" s="214" t="s">
        <v>120</v>
      </c>
      <c r="B26" s="265" t="s">
        <v>121</v>
      </c>
      <c r="C26" s="229" t="s">
        <v>108</v>
      </c>
      <c r="D26" s="279" t="s">
        <v>109</v>
      </c>
      <c r="E26" s="279" t="s">
        <v>109</v>
      </c>
      <c r="F26" s="279" t="s">
        <v>109</v>
      </c>
      <c r="G26" s="279" t="s">
        <v>109</v>
      </c>
      <c r="H26" s="279" t="s">
        <v>109</v>
      </c>
      <c r="I26" s="279" t="s">
        <v>109</v>
      </c>
      <c r="J26" s="279" t="s">
        <v>109</v>
      </c>
      <c r="K26" s="279" t="s">
        <v>109</v>
      </c>
      <c r="L26" s="279" t="s">
        <v>109</v>
      </c>
      <c r="M26" s="279" t="s">
        <v>109</v>
      </c>
      <c r="N26" s="279" t="s">
        <v>109</v>
      </c>
      <c r="O26" s="279" t="s">
        <v>109</v>
      </c>
      <c r="P26" s="279" t="s">
        <v>109</v>
      </c>
      <c r="Q26" s="279" t="s">
        <v>109</v>
      </c>
      <c r="R26" s="279" t="s">
        <v>109</v>
      </c>
      <c r="S26" s="279" t="s">
        <v>109</v>
      </c>
      <c r="T26" s="279" t="s">
        <v>109</v>
      </c>
      <c r="U26" s="279" t="s">
        <v>109</v>
      </c>
      <c r="V26" s="279" t="s">
        <v>109</v>
      </c>
      <c r="W26" s="279" t="s">
        <v>109</v>
      </c>
      <c r="X26" s="279" t="s">
        <v>109</v>
      </c>
      <c r="Y26" s="279" t="s">
        <v>109</v>
      </c>
      <c r="Z26" s="279" t="s">
        <v>109</v>
      </c>
      <c r="AA26" s="279" t="s">
        <v>109</v>
      </c>
      <c r="AB26" s="279" t="s">
        <v>109</v>
      </c>
      <c r="AC26" s="279" t="s">
        <v>109</v>
      </c>
      <c r="AD26" s="279" t="s">
        <v>109</v>
      </c>
      <c r="AE26" s="279" t="s">
        <v>109</v>
      </c>
      <c r="AF26" s="279" t="s">
        <v>109</v>
      </c>
      <c r="AG26" s="279" t="s">
        <v>109</v>
      </c>
      <c r="AH26" s="279" t="s">
        <v>109</v>
      </c>
      <c r="AI26" s="279" t="s">
        <v>109</v>
      </c>
      <c r="AJ26" s="279" t="s">
        <v>109</v>
      </c>
      <c r="AK26" s="279" t="s">
        <v>109</v>
      </c>
      <c r="AL26" s="279" t="s">
        <v>109</v>
      </c>
    </row>
    <row r="27" s="243" customFormat="1">
      <c r="A27" s="48" t="s">
        <v>122</v>
      </c>
      <c r="B27" s="49" t="s">
        <v>123</v>
      </c>
      <c r="C27" s="318" t="s">
        <v>108</v>
      </c>
      <c r="D27" s="287" t="s">
        <v>109</v>
      </c>
      <c r="E27" s="287" t="s">
        <v>109</v>
      </c>
      <c r="F27" s="287" t="s">
        <v>109</v>
      </c>
      <c r="G27" s="287" t="s">
        <v>109</v>
      </c>
      <c r="H27" s="287" t="s">
        <v>109</v>
      </c>
      <c r="I27" s="287" t="s">
        <v>109</v>
      </c>
      <c r="J27" s="287" t="s">
        <v>109</v>
      </c>
      <c r="K27" s="287" t="s">
        <v>109</v>
      </c>
      <c r="L27" s="287" t="s">
        <v>109</v>
      </c>
      <c r="M27" s="287" t="s">
        <v>109</v>
      </c>
      <c r="N27" s="287" t="s">
        <v>109</v>
      </c>
      <c r="O27" s="287" t="s">
        <v>109</v>
      </c>
      <c r="P27" s="287" t="s">
        <v>109</v>
      </c>
      <c r="Q27" s="287" t="s">
        <v>109</v>
      </c>
      <c r="R27" s="287" t="s">
        <v>109</v>
      </c>
      <c r="S27" s="287">
        <f>S48</f>
        <v>11.78564147</v>
      </c>
      <c r="T27" s="287">
        <f>T48</f>
        <v>2.46</v>
      </c>
      <c r="U27" s="287" t="s">
        <v>109</v>
      </c>
      <c r="V27" s="287" t="s">
        <v>109</v>
      </c>
      <c r="W27" s="287" t="s">
        <v>109</v>
      </c>
      <c r="X27" s="287">
        <f>X48</f>
        <v>20</v>
      </c>
      <c r="Y27" s="287" t="s">
        <v>109</v>
      </c>
      <c r="Z27" s="287" t="str">
        <f t="shared" ref="Z27:AE27" si="4">Z48</f>
        <v>н/д</v>
      </c>
      <c r="AA27" s="287" t="str">
        <f t="shared" si="4"/>
        <v>н/д</v>
      </c>
      <c r="AB27" s="287" t="s">
        <v>109</v>
      </c>
      <c r="AC27" s="287" t="s">
        <v>109</v>
      </c>
      <c r="AD27" s="287" t="s">
        <v>109</v>
      </c>
      <c r="AE27" s="287" t="str">
        <f t="shared" si="4"/>
        <v>н/д</v>
      </c>
      <c r="AF27" s="287" t="s">
        <v>109</v>
      </c>
      <c r="AG27" s="287">
        <f t="shared" ref="AG27:AL27" si="5">AG48</f>
        <v>11.78564147</v>
      </c>
      <c r="AH27" s="287">
        <f t="shared" si="5"/>
        <v>2.46</v>
      </c>
      <c r="AI27" s="287" t="s">
        <v>109</v>
      </c>
      <c r="AJ27" s="287" t="s">
        <v>109</v>
      </c>
      <c r="AK27" s="287" t="s">
        <v>109</v>
      </c>
      <c r="AL27" s="287">
        <f t="shared" si="5"/>
        <v>20</v>
      </c>
    </row>
    <row r="28" s="243" customFormat="1" hidden="1">
      <c r="A28" s="214" t="s">
        <v>124</v>
      </c>
      <c r="B28" s="215" t="s">
        <v>125</v>
      </c>
      <c r="C28" s="229" t="s">
        <v>108</v>
      </c>
      <c r="D28" s="279" t="s">
        <v>109</v>
      </c>
      <c r="E28" s="279" t="s">
        <v>109</v>
      </c>
      <c r="F28" s="279" t="s">
        <v>109</v>
      </c>
      <c r="G28" s="279" t="s">
        <v>109</v>
      </c>
      <c r="H28" s="279" t="s">
        <v>109</v>
      </c>
      <c r="I28" s="279" t="s">
        <v>109</v>
      </c>
      <c r="J28" s="279" t="s">
        <v>109</v>
      </c>
      <c r="K28" s="279" t="s">
        <v>109</v>
      </c>
      <c r="L28" s="279" t="s">
        <v>109</v>
      </c>
      <c r="M28" s="279" t="s">
        <v>109</v>
      </c>
      <c r="N28" s="279" t="s">
        <v>109</v>
      </c>
      <c r="O28" s="279" t="s">
        <v>109</v>
      </c>
      <c r="P28" s="279" t="s">
        <v>109</v>
      </c>
      <c r="Q28" s="279" t="s">
        <v>109</v>
      </c>
      <c r="R28" s="279" t="s">
        <v>109</v>
      </c>
      <c r="S28" s="279" t="s">
        <v>109</v>
      </c>
      <c r="T28" s="279" t="s">
        <v>109</v>
      </c>
      <c r="U28" s="279" t="s">
        <v>109</v>
      </c>
      <c r="V28" s="279" t="s">
        <v>109</v>
      </c>
      <c r="W28" s="279" t="s">
        <v>109</v>
      </c>
      <c r="X28" s="279" t="s">
        <v>109</v>
      </c>
      <c r="Y28" s="279" t="s">
        <v>109</v>
      </c>
      <c r="Z28" s="279" t="s">
        <v>109</v>
      </c>
      <c r="AA28" s="279" t="s">
        <v>109</v>
      </c>
      <c r="AB28" s="279" t="s">
        <v>109</v>
      </c>
      <c r="AC28" s="279" t="s">
        <v>109</v>
      </c>
      <c r="AD28" s="279" t="s">
        <v>109</v>
      </c>
      <c r="AE28" s="279" t="s">
        <v>109</v>
      </c>
      <c r="AF28" s="279" t="s">
        <v>109</v>
      </c>
      <c r="AG28" s="279" t="s">
        <v>109</v>
      </c>
      <c r="AH28" s="279" t="s">
        <v>109</v>
      </c>
      <c r="AI28" s="279" t="s">
        <v>109</v>
      </c>
      <c r="AJ28" s="279" t="s">
        <v>109</v>
      </c>
      <c r="AK28" s="279" t="s">
        <v>109</v>
      </c>
      <c r="AL28" s="279" t="s">
        <v>109</v>
      </c>
    </row>
    <row r="29" s="243" customFormat="1" ht="31.5" hidden="1">
      <c r="A29" s="214" t="s">
        <v>126</v>
      </c>
      <c r="B29" s="215" t="s">
        <v>127</v>
      </c>
      <c r="C29" s="317" t="s">
        <v>108</v>
      </c>
      <c r="D29" s="279" t="s">
        <v>109</v>
      </c>
      <c r="E29" s="279" t="s">
        <v>109</v>
      </c>
      <c r="F29" s="279" t="s">
        <v>109</v>
      </c>
      <c r="G29" s="279" t="s">
        <v>109</v>
      </c>
      <c r="H29" s="279" t="s">
        <v>109</v>
      </c>
      <c r="I29" s="279" t="s">
        <v>109</v>
      </c>
      <c r="J29" s="279" t="s">
        <v>109</v>
      </c>
      <c r="K29" s="279" t="s">
        <v>109</v>
      </c>
      <c r="L29" s="279" t="s">
        <v>109</v>
      </c>
      <c r="M29" s="279" t="s">
        <v>109</v>
      </c>
      <c r="N29" s="279" t="s">
        <v>109</v>
      </c>
      <c r="O29" s="279" t="s">
        <v>109</v>
      </c>
      <c r="P29" s="279" t="s">
        <v>109</v>
      </c>
      <c r="Q29" s="279" t="s">
        <v>109</v>
      </c>
      <c r="R29" s="279" t="s">
        <v>109</v>
      </c>
      <c r="S29" s="279" t="s">
        <v>109</v>
      </c>
      <c r="T29" s="279" t="s">
        <v>109</v>
      </c>
      <c r="U29" s="279" t="s">
        <v>109</v>
      </c>
      <c r="V29" s="279" t="s">
        <v>109</v>
      </c>
      <c r="W29" s="279" t="s">
        <v>109</v>
      </c>
      <c r="X29" s="279" t="s">
        <v>109</v>
      </c>
      <c r="Y29" s="279" t="s">
        <v>109</v>
      </c>
      <c r="Z29" s="279" t="s">
        <v>109</v>
      </c>
      <c r="AA29" s="279" t="s">
        <v>109</v>
      </c>
      <c r="AB29" s="279" t="s">
        <v>109</v>
      </c>
      <c r="AC29" s="279" t="s">
        <v>109</v>
      </c>
      <c r="AD29" s="279" t="s">
        <v>109</v>
      </c>
      <c r="AE29" s="279" t="s">
        <v>109</v>
      </c>
      <c r="AF29" s="279" t="s">
        <v>109</v>
      </c>
      <c r="AG29" s="279" t="s">
        <v>109</v>
      </c>
      <c r="AH29" s="279" t="s">
        <v>109</v>
      </c>
      <c r="AI29" s="279" t="s">
        <v>109</v>
      </c>
      <c r="AJ29" s="279" t="s">
        <v>109</v>
      </c>
      <c r="AK29" s="279" t="s">
        <v>109</v>
      </c>
      <c r="AL29" s="279" t="s">
        <v>109</v>
      </c>
      <c r="AM29" s="289"/>
    </row>
    <row r="30" s="243" customFormat="1" ht="47.25" hidden="1">
      <c r="A30" s="214" t="s">
        <v>128</v>
      </c>
      <c r="B30" s="215" t="s">
        <v>129</v>
      </c>
      <c r="C30" s="229" t="s">
        <v>108</v>
      </c>
      <c r="D30" s="279" t="s">
        <v>109</v>
      </c>
      <c r="E30" s="279" t="s">
        <v>109</v>
      </c>
      <c r="F30" s="279" t="s">
        <v>109</v>
      </c>
      <c r="G30" s="279" t="s">
        <v>109</v>
      </c>
      <c r="H30" s="279" t="s">
        <v>109</v>
      </c>
      <c r="I30" s="279" t="s">
        <v>109</v>
      </c>
      <c r="J30" s="279" t="s">
        <v>109</v>
      </c>
      <c r="K30" s="279" t="s">
        <v>109</v>
      </c>
      <c r="L30" s="279" t="s">
        <v>109</v>
      </c>
      <c r="M30" s="279" t="s">
        <v>109</v>
      </c>
      <c r="N30" s="279" t="s">
        <v>109</v>
      </c>
      <c r="O30" s="279" t="s">
        <v>109</v>
      </c>
      <c r="P30" s="279" t="s">
        <v>109</v>
      </c>
      <c r="Q30" s="279" t="s">
        <v>109</v>
      </c>
      <c r="R30" s="279" t="s">
        <v>109</v>
      </c>
      <c r="S30" s="279" t="s">
        <v>109</v>
      </c>
      <c r="T30" s="279" t="s">
        <v>109</v>
      </c>
      <c r="U30" s="279" t="s">
        <v>109</v>
      </c>
      <c r="V30" s="279" t="s">
        <v>109</v>
      </c>
      <c r="W30" s="279" t="s">
        <v>109</v>
      </c>
      <c r="X30" s="279" t="s">
        <v>109</v>
      </c>
      <c r="Y30" s="279" t="s">
        <v>109</v>
      </c>
      <c r="Z30" s="279" t="s">
        <v>109</v>
      </c>
      <c r="AA30" s="279" t="s">
        <v>109</v>
      </c>
      <c r="AB30" s="279" t="s">
        <v>109</v>
      </c>
      <c r="AC30" s="279" t="s">
        <v>109</v>
      </c>
      <c r="AD30" s="279" t="s">
        <v>109</v>
      </c>
      <c r="AE30" s="279" t="s">
        <v>109</v>
      </c>
      <c r="AF30" s="279" t="s">
        <v>109</v>
      </c>
      <c r="AG30" s="279" t="s">
        <v>109</v>
      </c>
      <c r="AH30" s="279" t="s">
        <v>109</v>
      </c>
      <c r="AI30" s="279" t="s">
        <v>109</v>
      </c>
      <c r="AJ30" s="279" t="s">
        <v>109</v>
      </c>
      <c r="AK30" s="279" t="s">
        <v>109</v>
      </c>
      <c r="AL30" s="279" t="s">
        <v>109</v>
      </c>
    </row>
    <row r="31" s="243" customFormat="1" ht="47.25" hidden="1">
      <c r="A31" s="214" t="s">
        <v>130</v>
      </c>
      <c r="B31" s="215" t="s">
        <v>131</v>
      </c>
      <c r="C31" s="317" t="s">
        <v>108</v>
      </c>
      <c r="D31" s="279" t="s">
        <v>109</v>
      </c>
      <c r="E31" s="279" t="s">
        <v>109</v>
      </c>
      <c r="F31" s="279" t="s">
        <v>109</v>
      </c>
      <c r="G31" s="279" t="s">
        <v>109</v>
      </c>
      <c r="H31" s="279" t="s">
        <v>109</v>
      </c>
      <c r="I31" s="279" t="s">
        <v>109</v>
      </c>
      <c r="J31" s="279" t="s">
        <v>109</v>
      </c>
      <c r="K31" s="279" t="s">
        <v>109</v>
      </c>
      <c r="L31" s="279" t="s">
        <v>109</v>
      </c>
      <c r="M31" s="279" t="s">
        <v>109</v>
      </c>
      <c r="N31" s="279" t="s">
        <v>109</v>
      </c>
      <c r="O31" s="279" t="s">
        <v>109</v>
      </c>
      <c r="P31" s="279" t="s">
        <v>109</v>
      </c>
      <c r="Q31" s="279" t="s">
        <v>109</v>
      </c>
      <c r="R31" s="279" t="s">
        <v>109</v>
      </c>
      <c r="S31" s="279" t="s">
        <v>109</v>
      </c>
      <c r="T31" s="279" t="s">
        <v>109</v>
      </c>
      <c r="U31" s="279" t="s">
        <v>109</v>
      </c>
      <c r="V31" s="279" t="s">
        <v>109</v>
      </c>
      <c r="W31" s="279" t="s">
        <v>109</v>
      </c>
      <c r="X31" s="279" t="s">
        <v>109</v>
      </c>
      <c r="Y31" s="279" t="s">
        <v>109</v>
      </c>
      <c r="Z31" s="279" t="s">
        <v>109</v>
      </c>
      <c r="AA31" s="279" t="s">
        <v>109</v>
      </c>
      <c r="AB31" s="279" t="s">
        <v>109</v>
      </c>
      <c r="AC31" s="279" t="s">
        <v>109</v>
      </c>
      <c r="AD31" s="279" t="s">
        <v>109</v>
      </c>
      <c r="AE31" s="279" t="s">
        <v>109</v>
      </c>
      <c r="AF31" s="279" t="s">
        <v>109</v>
      </c>
      <c r="AG31" s="279" t="s">
        <v>109</v>
      </c>
      <c r="AH31" s="279" t="s">
        <v>109</v>
      </c>
      <c r="AI31" s="279" t="s">
        <v>109</v>
      </c>
      <c r="AJ31" s="279" t="s">
        <v>109</v>
      </c>
      <c r="AK31" s="279" t="s">
        <v>109</v>
      </c>
      <c r="AL31" s="279" t="s">
        <v>109</v>
      </c>
    </row>
    <row r="32" s="243" customFormat="1" ht="31.5" hidden="1">
      <c r="A32" s="214" t="s">
        <v>132</v>
      </c>
      <c r="B32" s="215" t="s">
        <v>133</v>
      </c>
      <c r="C32" s="229" t="s">
        <v>108</v>
      </c>
      <c r="D32" s="279" t="s">
        <v>109</v>
      </c>
      <c r="E32" s="279" t="s">
        <v>109</v>
      </c>
      <c r="F32" s="279" t="s">
        <v>109</v>
      </c>
      <c r="G32" s="279" t="s">
        <v>109</v>
      </c>
      <c r="H32" s="279" t="s">
        <v>109</v>
      </c>
      <c r="I32" s="279" t="s">
        <v>109</v>
      </c>
      <c r="J32" s="279" t="s">
        <v>109</v>
      </c>
      <c r="K32" s="279" t="s">
        <v>109</v>
      </c>
      <c r="L32" s="279" t="s">
        <v>109</v>
      </c>
      <c r="M32" s="279" t="s">
        <v>109</v>
      </c>
      <c r="N32" s="279" t="s">
        <v>109</v>
      </c>
      <c r="O32" s="279" t="s">
        <v>109</v>
      </c>
      <c r="P32" s="279" t="s">
        <v>109</v>
      </c>
      <c r="Q32" s="279" t="s">
        <v>109</v>
      </c>
      <c r="R32" s="279" t="s">
        <v>109</v>
      </c>
      <c r="S32" s="279" t="s">
        <v>109</v>
      </c>
      <c r="T32" s="279" t="s">
        <v>109</v>
      </c>
      <c r="U32" s="279" t="s">
        <v>109</v>
      </c>
      <c r="V32" s="279" t="s">
        <v>109</v>
      </c>
      <c r="W32" s="279" t="s">
        <v>109</v>
      </c>
      <c r="X32" s="279" t="s">
        <v>109</v>
      </c>
      <c r="Y32" s="279" t="s">
        <v>109</v>
      </c>
      <c r="Z32" s="279" t="s">
        <v>109</v>
      </c>
      <c r="AA32" s="279" t="s">
        <v>109</v>
      </c>
      <c r="AB32" s="279" t="s">
        <v>109</v>
      </c>
      <c r="AC32" s="279" t="s">
        <v>109</v>
      </c>
      <c r="AD32" s="279" t="s">
        <v>109</v>
      </c>
      <c r="AE32" s="279" t="s">
        <v>109</v>
      </c>
      <c r="AF32" s="279" t="s">
        <v>109</v>
      </c>
      <c r="AG32" s="279" t="s">
        <v>109</v>
      </c>
      <c r="AH32" s="279" t="s">
        <v>109</v>
      </c>
      <c r="AI32" s="279" t="s">
        <v>109</v>
      </c>
      <c r="AJ32" s="279" t="s">
        <v>109</v>
      </c>
      <c r="AK32" s="279" t="s">
        <v>109</v>
      </c>
      <c r="AL32" s="279" t="s">
        <v>109</v>
      </c>
    </row>
    <row r="33" s="243" customFormat="1" ht="31.5" hidden="1">
      <c r="A33" s="214" t="s">
        <v>134</v>
      </c>
      <c r="B33" s="215" t="s">
        <v>135</v>
      </c>
      <c r="C33" s="317" t="s">
        <v>108</v>
      </c>
      <c r="D33" s="279" t="s">
        <v>109</v>
      </c>
      <c r="E33" s="279" t="s">
        <v>109</v>
      </c>
      <c r="F33" s="279" t="s">
        <v>109</v>
      </c>
      <c r="G33" s="279" t="s">
        <v>109</v>
      </c>
      <c r="H33" s="279" t="s">
        <v>109</v>
      </c>
      <c r="I33" s="279" t="s">
        <v>109</v>
      </c>
      <c r="J33" s="279" t="s">
        <v>109</v>
      </c>
      <c r="K33" s="279" t="s">
        <v>109</v>
      </c>
      <c r="L33" s="279" t="s">
        <v>109</v>
      </c>
      <c r="M33" s="279" t="s">
        <v>109</v>
      </c>
      <c r="N33" s="279" t="s">
        <v>109</v>
      </c>
      <c r="O33" s="279" t="s">
        <v>109</v>
      </c>
      <c r="P33" s="279" t="s">
        <v>109</v>
      </c>
      <c r="Q33" s="279" t="s">
        <v>109</v>
      </c>
      <c r="R33" s="279" t="s">
        <v>109</v>
      </c>
      <c r="S33" s="279" t="s">
        <v>109</v>
      </c>
      <c r="T33" s="279" t="s">
        <v>109</v>
      </c>
      <c r="U33" s="279" t="s">
        <v>109</v>
      </c>
      <c r="V33" s="279" t="s">
        <v>109</v>
      </c>
      <c r="W33" s="279" t="s">
        <v>109</v>
      </c>
      <c r="X33" s="279" t="s">
        <v>109</v>
      </c>
      <c r="Y33" s="279" t="s">
        <v>109</v>
      </c>
      <c r="Z33" s="279" t="s">
        <v>109</v>
      </c>
      <c r="AA33" s="279" t="s">
        <v>109</v>
      </c>
      <c r="AB33" s="279" t="s">
        <v>109</v>
      </c>
      <c r="AC33" s="279" t="s">
        <v>109</v>
      </c>
      <c r="AD33" s="279" t="s">
        <v>109</v>
      </c>
      <c r="AE33" s="279" t="s">
        <v>109</v>
      </c>
      <c r="AF33" s="279" t="s">
        <v>109</v>
      </c>
      <c r="AG33" s="279" t="s">
        <v>109</v>
      </c>
      <c r="AH33" s="279" t="s">
        <v>109</v>
      </c>
      <c r="AI33" s="279" t="s">
        <v>109</v>
      </c>
      <c r="AJ33" s="279" t="s">
        <v>109</v>
      </c>
      <c r="AK33" s="279" t="s">
        <v>109</v>
      </c>
      <c r="AL33" s="279" t="s">
        <v>109</v>
      </c>
    </row>
    <row r="34" s="243" customFormat="1" ht="47.25" hidden="1">
      <c r="A34" s="214" t="s">
        <v>136</v>
      </c>
      <c r="B34" s="215" t="s">
        <v>137</v>
      </c>
      <c r="C34" s="229" t="s">
        <v>108</v>
      </c>
      <c r="D34" s="279" t="s">
        <v>109</v>
      </c>
      <c r="E34" s="279" t="s">
        <v>109</v>
      </c>
      <c r="F34" s="279" t="s">
        <v>109</v>
      </c>
      <c r="G34" s="279" t="s">
        <v>109</v>
      </c>
      <c r="H34" s="279" t="s">
        <v>109</v>
      </c>
      <c r="I34" s="279" t="s">
        <v>109</v>
      </c>
      <c r="J34" s="279" t="s">
        <v>109</v>
      </c>
      <c r="K34" s="279" t="s">
        <v>109</v>
      </c>
      <c r="L34" s="279" t="s">
        <v>109</v>
      </c>
      <c r="M34" s="279" t="s">
        <v>109</v>
      </c>
      <c r="N34" s="279" t="s">
        <v>109</v>
      </c>
      <c r="O34" s="279" t="s">
        <v>109</v>
      </c>
      <c r="P34" s="279" t="s">
        <v>109</v>
      </c>
      <c r="Q34" s="279" t="s">
        <v>109</v>
      </c>
      <c r="R34" s="279" t="s">
        <v>109</v>
      </c>
      <c r="S34" s="279" t="s">
        <v>109</v>
      </c>
      <c r="T34" s="279" t="s">
        <v>109</v>
      </c>
      <c r="U34" s="279" t="s">
        <v>109</v>
      </c>
      <c r="V34" s="279" t="s">
        <v>109</v>
      </c>
      <c r="W34" s="279" t="s">
        <v>109</v>
      </c>
      <c r="X34" s="279" t="s">
        <v>109</v>
      </c>
      <c r="Y34" s="279" t="s">
        <v>109</v>
      </c>
      <c r="Z34" s="279" t="s">
        <v>109</v>
      </c>
      <c r="AA34" s="279" t="s">
        <v>109</v>
      </c>
      <c r="AB34" s="279" t="s">
        <v>109</v>
      </c>
      <c r="AC34" s="279" t="s">
        <v>109</v>
      </c>
      <c r="AD34" s="279" t="s">
        <v>109</v>
      </c>
      <c r="AE34" s="279" t="s">
        <v>109</v>
      </c>
      <c r="AF34" s="279" t="s">
        <v>109</v>
      </c>
      <c r="AG34" s="279" t="s">
        <v>109</v>
      </c>
      <c r="AH34" s="279" t="s">
        <v>109</v>
      </c>
      <c r="AI34" s="279" t="s">
        <v>109</v>
      </c>
      <c r="AJ34" s="279" t="s">
        <v>109</v>
      </c>
      <c r="AK34" s="279" t="s">
        <v>109</v>
      </c>
      <c r="AL34" s="279" t="s">
        <v>109</v>
      </c>
    </row>
    <row r="35" s="243" customFormat="1" ht="31.5" hidden="1">
      <c r="A35" s="214" t="s">
        <v>138</v>
      </c>
      <c r="B35" s="215" t="s">
        <v>139</v>
      </c>
      <c r="C35" s="317" t="s">
        <v>108</v>
      </c>
      <c r="D35" s="279" t="s">
        <v>109</v>
      </c>
      <c r="E35" s="279" t="s">
        <v>109</v>
      </c>
      <c r="F35" s="279" t="s">
        <v>109</v>
      </c>
      <c r="G35" s="279" t="s">
        <v>109</v>
      </c>
      <c r="H35" s="279" t="s">
        <v>109</v>
      </c>
      <c r="I35" s="279" t="s">
        <v>109</v>
      </c>
      <c r="J35" s="279" t="s">
        <v>109</v>
      </c>
      <c r="K35" s="279" t="s">
        <v>109</v>
      </c>
      <c r="L35" s="279" t="s">
        <v>109</v>
      </c>
      <c r="M35" s="279" t="s">
        <v>109</v>
      </c>
      <c r="N35" s="279" t="s">
        <v>109</v>
      </c>
      <c r="O35" s="279" t="s">
        <v>109</v>
      </c>
      <c r="P35" s="279" t="s">
        <v>109</v>
      </c>
      <c r="Q35" s="279" t="s">
        <v>109</v>
      </c>
      <c r="R35" s="279" t="s">
        <v>109</v>
      </c>
      <c r="S35" s="279" t="s">
        <v>109</v>
      </c>
      <c r="T35" s="279" t="s">
        <v>109</v>
      </c>
      <c r="U35" s="279" t="s">
        <v>109</v>
      </c>
      <c r="V35" s="279" t="s">
        <v>109</v>
      </c>
      <c r="W35" s="279" t="s">
        <v>109</v>
      </c>
      <c r="X35" s="279" t="s">
        <v>109</v>
      </c>
      <c r="Y35" s="279" t="s">
        <v>109</v>
      </c>
      <c r="Z35" s="279" t="s">
        <v>109</v>
      </c>
      <c r="AA35" s="279" t="s">
        <v>109</v>
      </c>
      <c r="AB35" s="279" t="s">
        <v>109</v>
      </c>
      <c r="AC35" s="279" t="s">
        <v>109</v>
      </c>
      <c r="AD35" s="279" t="s">
        <v>109</v>
      </c>
      <c r="AE35" s="279" t="s">
        <v>109</v>
      </c>
      <c r="AF35" s="279" t="s">
        <v>109</v>
      </c>
      <c r="AG35" s="279" t="s">
        <v>109</v>
      </c>
      <c r="AH35" s="279" t="s">
        <v>109</v>
      </c>
      <c r="AI35" s="279" t="s">
        <v>109</v>
      </c>
      <c r="AJ35" s="279" t="s">
        <v>109</v>
      </c>
      <c r="AK35" s="279" t="s">
        <v>109</v>
      </c>
      <c r="AL35" s="279" t="s">
        <v>109</v>
      </c>
    </row>
    <row r="36" s="243" customFormat="1" ht="31.5" hidden="1">
      <c r="A36" s="214" t="s">
        <v>140</v>
      </c>
      <c r="B36" s="215" t="s">
        <v>141</v>
      </c>
      <c r="C36" s="229" t="s">
        <v>108</v>
      </c>
      <c r="D36" s="279" t="s">
        <v>109</v>
      </c>
      <c r="E36" s="279" t="s">
        <v>109</v>
      </c>
      <c r="F36" s="279" t="s">
        <v>109</v>
      </c>
      <c r="G36" s="279" t="s">
        <v>109</v>
      </c>
      <c r="H36" s="279" t="s">
        <v>109</v>
      </c>
      <c r="I36" s="279" t="s">
        <v>109</v>
      </c>
      <c r="J36" s="279" t="s">
        <v>109</v>
      </c>
      <c r="K36" s="279" t="s">
        <v>109</v>
      </c>
      <c r="L36" s="279" t="s">
        <v>109</v>
      </c>
      <c r="M36" s="279" t="s">
        <v>109</v>
      </c>
      <c r="N36" s="279" t="s">
        <v>109</v>
      </c>
      <c r="O36" s="279" t="s">
        <v>109</v>
      </c>
      <c r="P36" s="279" t="s">
        <v>109</v>
      </c>
      <c r="Q36" s="279" t="s">
        <v>109</v>
      </c>
      <c r="R36" s="279" t="s">
        <v>109</v>
      </c>
      <c r="S36" s="279" t="s">
        <v>109</v>
      </c>
      <c r="T36" s="279" t="s">
        <v>109</v>
      </c>
      <c r="U36" s="279" t="s">
        <v>109</v>
      </c>
      <c r="V36" s="279" t="s">
        <v>109</v>
      </c>
      <c r="W36" s="279" t="s">
        <v>109</v>
      </c>
      <c r="X36" s="279" t="s">
        <v>109</v>
      </c>
      <c r="Y36" s="279" t="s">
        <v>109</v>
      </c>
      <c r="Z36" s="279" t="s">
        <v>109</v>
      </c>
      <c r="AA36" s="279" t="s">
        <v>109</v>
      </c>
      <c r="AB36" s="279" t="s">
        <v>109</v>
      </c>
      <c r="AC36" s="279" t="s">
        <v>109</v>
      </c>
      <c r="AD36" s="279" t="s">
        <v>109</v>
      </c>
      <c r="AE36" s="279" t="s">
        <v>109</v>
      </c>
      <c r="AF36" s="279" t="s">
        <v>109</v>
      </c>
      <c r="AG36" s="279" t="s">
        <v>109</v>
      </c>
      <c r="AH36" s="279" t="s">
        <v>109</v>
      </c>
      <c r="AI36" s="279" t="s">
        <v>109</v>
      </c>
      <c r="AJ36" s="279" t="s">
        <v>109</v>
      </c>
      <c r="AK36" s="279" t="s">
        <v>109</v>
      </c>
      <c r="AL36" s="279" t="s">
        <v>109</v>
      </c>
    </row>
    <row r="37" s="243" customFormat="1" ht="31.5" hidden="1">
      <c r="A37" s="214" t="s">
        <v>142</v>
      </c>
      <c r="B37" s="215" t="s">
        <v>143</v>
      </c>
      <c r="C37" s="317" t="s">
        <v>108</v>
      </c>
      <c r="D37" s="279" t="s">
        <v>109</v>
      </c>
      <c r="E37" s="279" t="s">
        <v>109</v>
      </c>
      <c r="F37" s="279" t="s">
        <v>109</v>
      </c>
      <c r="G37" s="279" t="s">
        <v>109</v>
      </c>
      <c r="H37" s="279" t="s">
        <v>109</v>
      </c>
      <c r="I37" s="279" t="s">
        <v>109</v>
      </c>
      <c r="J37" s="279" t="s">
        <v>109</v>
      </c>
      <c r="K37" s="279" t="s">
        <v>109</v>
      </c>
      <c r="L37" s="279" t="s">
        <v>109</v>
      </c>
      <c r="M37" s="279" t="s">
        <v>109</v>
      </c>
      <c r="N37" s="279" t="s">
        <v>109</v>
      </c>
      <c r="O37" s="279" t="s">
        <v>109</v>
      </c>
      <c r="P37" s="279" t="s">
        <v>109</v>
      </c>
      <c r="Q37" s="279" t="s">
        <v>109</v>
      </c>
      <c r="R37" s="279" t="s">
        <v>109</v>
      </c>
      <c r="S37" s="279" t="s">
        <v>109</v>
      </c>
      <c r="T37" s="279" t="s">
        <v>109</v>
      </c>
      <c r="U37" s="279" t="s">
        <v>109</v>
      </c>
      <c r="V37" s="279" t="s">
        <v>109</v>
      </c>
      <c r="W37" s="279" t="s">
        <v>109</v>
      </c>
      <c r="X37" s="279" t="s">
        <v>109</v>
      </c>
      <c r="Y37" s="279" t="s">
        <v>109</v>
      </c>
      <c r="Z37" s="279" t="s">
        <v>109</v>
      </c>
      <c r="AA37" s="279" t="s">
        <v>109</v>
      </c>
      <c r="AB37" s="279" t="s">
        <v>109</v>
      </c>
      <c r="AC37" s="279" t="s">
        <v>109</v>
      </c>
      <c r="AD37" s="279" t="s">
        <v>109</v>
      </c>
      <c r="AE37" s="279" t="s">
        <v>109</v>
      </c>
      <c r="AF37" s="279" t="s">
        <v>109</v>
      </c>
      <c r="AG37" s="279" t="s">
        <v>109</v>
      </c>
      <c r="AH37" s="279" t="s">
        <v>109</v>
      </c>
      <c r="AI37" s="279" t="s">
        <v>109</v>
      </c>
      <c r="AJ37" s="279" t="s">
        <v>109</v>
      </c>
      <c r="AK37" s="279" t="s">
        <v>109</v>
      </c>
      <c r="AL37" s="279" t="s">
        <v>109</v>
      </c>
    </row>
    <row r="38" s="243" customFormat="1" ht="78.75" hidden="1">
      <c r="A38" s="214" t="s">
        <v>142</v>
      </c>
      <c r="B38" s="215" t="s">
        <v>144</v>
      </c>
      <c r="C38" s="229" t="s">
        <v>108</v>
      </c>
      <c r="D38" s="279" t="s">
        <v>109</v>
      </c>
      <c r="E38" s="279" t="s">
        <v>109</v>
      </c>
      <c r="F38" s="279" t="s">
        <v>109</v>
      </c>
      <c r="G38" s="279" t="s">
        <v>109</v>
      </c>
      <c r="H38" s="279" t="s">
        <v>109</v>
      </c>
      <c r="I38" s="279" t="s">
        <v>109</v>
      </c>
      <c r="J38" s="279" t="s">
        <v>109</v>
      </c>
      <c r="K38" s="279" t="s">
        <v>109</v>
      </c>
      <c r="L38" s="279" t="s">
        <v>109</v>
      </c>
      <c r="M38" s="279" t="s">
        <v>109</v>
      </c>
      <c r="N38" s="279" t="s">
        <v>109</v>
      </c>
      <c r="O38" s="279" t="s">
        <v>109</v>
      </c>
      <c r="P38" s="279" t="s">
        <v>109</v>
      </c>
      <c r="Q38" s="279" t="s">
        <v>109</v>
      </c>
      <c r="R38" s="279" t="s">
        <v>109</v>
      </c>
      <c r="S38" s="279" t="s">
        <v>109</v>
      </c>
      <c r="T38" s="279" t="s">
        <v>109</v>
      </c>
      <c r="U38" s="279" t="s">
        <v>109</v>
      </c>
      <c r="V38" s="279" t="s">
        <v>109</v>
      </c>
      <c r="W38" s="279" t="s">
        <v>109</v>
      </c>
      <c r="X38" s="279" t="s">
        <v>109</v>
      </c>
      <c r="Y38" s="279" t="s">
        <v>109</v>
      </c>
      <c r="Z38" s="279" t="s">
        <v>109</v>
      </c>
      <c r="AA38" s="279" t="s">
        <v>109</v>
      </c>
      <c r="AB38" s="279" t="s">
        <v>109</v>
      </c>
      <c r="AC38" s="279" t="s">
        <v>109</v>
      </c>
      <c r="AD38" s="279" t="s">
        <v>109</v>
      </c>
      <c r="AE38" s="279" t="s">
        <v>109</v>
      </c>
      <c r="AF38" s="279" t="s">
        <v>109</v>
      </c>
      <c r="AG38" s="279" t="s">
        <v>109</v>
      </c>
      <c r="AH38" s="279" t="s">
        <v>109</v>
      </c>
      <c r="AI38" s="279" t="s">
        <v>109</v>
      </c>
      <c r="AJ38" s="279" t="s">
        <v>109</v>
      </c>
      <c r="AK38" s="279" t="s">
        <v>109</v>
      </c>
      <c r="AL38" s="279" t="s">
        <v>109</v>
      </c>
    </row>
    <row r="39" s="243" customFormat="1" ht="63" hidden="1">
      <c r="A39" s="214" t="s">
        <v>142</v>
      </c>
      <c r="B39" s="215" t="s">
        <v>145</v>
      </c>
      <c r="C39" s="317" t="s">
        <v>108</v>
      </c>
      <c r="D39" s="279" t="s">
        <v>109</v>
      </c>
      <c r="E39" s="279" t="s">
        <v>109</v>
      </c>
      <c r="F39" s="279" t="s">
        <v>109</v>
      </c>
      <c r="G39" s="279" t="s">
        <v>109</v>
      </c>
      <c r="H39" s="279" t="s">
        <v>109</v>
      </c>
      <c r="I39" s="279" t="s">
        <v>109</v>
      </c>
      <c r="J39" s="279" t="s">
        <v>109</v>
      </c>
      <c r="K39" s="279" t="s">
        <v>109</v>
      </c>
      <c r="L39" s="279" t="s">
        <v>109</v>
      </c>
      <c r="M39" s="279" t="s">
        <v>109</v>
      </c>
      <c r="N39" s="279" t="s">
        <v>109</v>
      </c>
      <c r="O39" s="279" t="s">
        <v>109</v>
      </c>
      <c r="P39" s="279" t="s">
        <v>109</v>
      </c>
      <c r="Q39" s="279" t="s">
        <v>109</v>
      </c>
      <c r="R39" s="279" t="s">
        <v>109</v>
      </c>
      <c r="S39" s="279" t="s">
        <v>109</v>
      </c>
      <c r="T39" s="279" t="s">
        <v>109</v>
      </c>
      <c r="U39" s="279" t="s">
        <v>109</v>
      </c>
      <c r="V39" s="279" t="s">
        <v>109</v>
      </c>
      <c r="W39" s="279" t="s">
        <v>109</v>
      </c>
      <c r="X39" s="279" t="s">
        <v>109</v>
      </c>
      <c r="Y39" s="279" t="s">
        <v>109</v>
      </c>
      <c r="Z39" s="279" t="s">
        <v>109</v>
      </c>
      <c r="AA39" s="279" t="s">
        <v>109</v>
      </c>
      <c r="AB39" s="279" t="s">
        <v>109</v>
      </c>
      <c r="AC39" s="279" t="s">
        <v>109</v>
      </c>
      <c r="AD39" s="279" t="s">
        <v>109</v>
      </c>
      <c r="AE39" s="279" t="s">
        <v>109</v>
      </c>
      <c r="AF39" s="279" t="s">
        <v>109</v>
      </c>
      <c r="AG39" s="279" t="s">
        <v>109</v>
      </c>
      <c r="AH39" s="279" t="s">
        <v>109</v>
      </c>
      <c r="AI39" s="279" t="s">
        <v>109</v>
      </c>
      <c r="AJ39" s="279" t="s">
        <v>109</v>
      </c>
      <c r="AK39" s="279" t="s">
        <v>109</v>
      </c>
      <c r="AL39" s="279" t="s">
        <v>109</v>
      </c>
    </row>
    <row r="40" s="243" customFormat="1" ht="63" hidden="1">
      <c r="A40" s="214" t="s">
        <v>142</v>
      </c>
      <c r="B40" s="215" t="s">
        <v>146</v>
      </c>
      <c r="C40" s="229" t="s">
        <v>108</v>
      </c>
      <c r="D40" s="279" t="s">
        <v>109</v>
      </c>
      <c r="E40" s="279" t="s">
        <v>109</v>
      </c>
      <c r="F40" s="279" t="s">
        <v>109</v>
      </c>
      <c r="G40" s="279" t="s">
        <v>109</v>
      </c>
      <c r="H40" s="279" t="s">
        <v>109</v>
      </c>
      <c r="I40" s="279" t="s">
        <v>109</v>
      </c>
      <c r="J40" s="279" t="s">
        <v>109</v>
      </c>
      <c r="K40" s="279" t="s">
        <v>109</v>
      </c>
      <c r="L40" s="279" t="s">
        <v>109</v>
      </c>
      <c r="M40" s="279" t="s">
        <v>109</v>
      </c>
      <c r="N40" s="279" t="s">
        <v>109</v>
      </c>
      <c r="O40" s="279" t="s">
        <v>109</v>
      </c>
      <c r="P40" s="279" t="s">
        <v>109</v>
      </c>
      <c r="Q40" s="279" t="s">
        <v>109</v>
      </c>
      <c r="R40" s="279" t="s">
        <v>109</v>
      </c>
      <c r="S40" s="279" t="s">
        <v>109</v>
      </c>
      <c r="T40" s="279" t="s">
        <v>109</v>
      </c>
      <c r="U40" s="279" t="s">
        <v>109</v>
      </c>
      <c r="V40" s="279" t="s">
        <v>109</v>
      </c>
      <c r="W40" s="279" t="s">
        <v>109</v>
      </c>
      <c r="X40" s="279" t="s">
        <v>109</v>
      </c>
      <c r="Y40" s="279" t="s">
        <v>109</v>
      </c>
      <c r="Z40" s="279" t="s">
        <v>109</v>
      </c>
      <c r="AA40" s="279" t="s">
        <v>109</v>
      </c>
      <c r="AB40" s="279" t="s">
        <v>109</v>
      </c>
      <c r="AC40" s="279" t="s">
        <v>109</v>
      </c>
      <c r="AD40" s="279" t="s">
        <v>109</v>
      </c>
      <c r="AE40" s="279" t="s">
        <v>109</v>
      </c>
      <c r="AF40" s="279" t="s">
        <v>109</v>
      </c>
      <c r="AG40" s="279" t="s">
        <v>109</v>
      </c>
      <c r="AH40" s="279" t="s">
        <v>109</v>
      </c>
      <c r="AI40" s="279" t="s">
        <v>109</v>
      </c>
      <c r="AJ40" s="279" t="s">
        <v>109</v>
      </c>
      <c r="AK40" s="279" t="s">
        <v>109</v>
      </c>
      <c r="AL40" s="279" t="s">
        <v>109</v>
      </c>
    </row>
    <row r="41" s="243" customFormat="1" ht="31.5" hidden="1">
      <c r="A41" s="214" t="s">
        <v>147</v>
      </c>
      <c r="B41" s="215" t="s">
        <v>143</v>
      </c>
      <c r="C41" s="317" t="s">
        <v>108</v>
      </c>
      <c r="D41" s="279" t="s">
        <v>109</v>
      </c>
      <c r="E41" s="279" t="s">
        <v>109</v>
      </c>
      <c r="F41" s="279" t="s">
        <v>109</v>
      </c>
      <c r="G41" s="279" t="s">
        <v>109</v>
      </c>
      <c r="H41" s="279" t="s">
        <v>109</v>
      </c>
      <c r="I41" s="279" t="s">
        <v>109</v>
      </c>
      <c r="J41" s="279" t="s">
        <v>109</v>
      </c>
      <c r="K41" s="279" t="s">
        <v>109</v>
      </c>
      <c r="L41" s="279" t="s">
        <v>109</v>
      </c>
      <c r="M41" s="279" t="s">
        <v>109</v>
      </c>
      <c r="N41" s="279" t="s">
        <v>109</v>
      </c>
      <c r="O41" s="279" t="s">
        <v>109</v>
      </c>
      <c r="P41" s="279" t="s">
        <v>109</v>
      </c>
      <c r="Q41" s="279" t="s">
        <v>109</v>
      </c>
      <c r="R41" s="279" t="s">
        <v>109</v>
      </c>
      <c r="S41" s="279" t="s">
        <v>109</v>
      </c>
      <c r="T41" s="279" t="s">
        <v>109</v>
      </c>
      <c r="U41" s="279" t="s">
        <v>109</v>
      </c>
      <c r="V41" s="279" t="s">
        <v>109</v>
      </c>
      <c r="W41" s="279" t="s">
        <v>109</v>
      </c>
      <c r="X41" s="279" t="s">
        <v>109</v>
      </c>
      <c r="Y41" s="279" t="s">
        <v>109</v>
      </c>
      <c r="Z41" s="279" t="s">
        <v>109</v>
      </c>
      <c r="AA41" s="279" t="s">
        <v>109</v>
      </c>
      <c r="AB41" s="279" t="s">
        <v>109</v>
      </c>
      <c r="AC41" s="279" t="s">
        <v>109</v>
      </c>
      <c r="AD41" s="279" t="s">
        <v>109</v>
      </c>
      <c r="AE41" s="279" t="s">
        <v>109</v>
      </c>
      <c r="AF41" s="279" t="s">
        <v>109</v>
      </c>
      <c r="AG41" s="279" t="s">
        <v>109</v>
      </c>
      <c r="AH41" s="279" t="s">
        <v>109</v>
      </c>
      <c r="AI41" s="279" t="s">
        <v>109</v>
      </c>
      <c r="AJ41" s="279" t="s">
        <v>109</v>
      </c>
      <c r="AK41" s="279" t="s">
        <v>109</v>
      </c>
      <c r="AL41" s="279" t="s">
        <v>109</v>
      </c>
    </row>
    <row r="42" s="243" customFormat="1" ht="78.75" hidden="1">
      <c r="A42" s="214" t="s">
        <v>147</v>
      </c>
      <c r="B42" s="215" t="s">
        <v>144</v>
      </c>
      <c r="C42" s="229" t="s">
        <v>108</v>
      </c>
      <c r="D42" s="279" t="s">
        <v>109</v>
      </c>
      <c r="E42" s="279" t="s">
        <v>109</v>
      </c>
      <c r="F42" s="279" t="s">
        <v>109</v>
      </c>
      <c r="G42" s="279" t="s">
        <v>109</v>
      </c>
      <c r="H42" s="279" t="s">
        <v>109</v>
      </c>
      <c r="I42" s="279" t="s">
        <v>109</v>
      </c>
      <c r="J42" s="279" t="s">
        <v>109</v>
      </c>
      <c r="K42" s="279" t="s">
        <v>109</v>
      </c>
      <c r="L42" s="279" t="s">
        <v>109</v>
      </c>
      <c r="M42" s="279" t="s">
        <v>109</v>
      </c>
      <c r="N42" s="279" t="s">
        <v>109</v>
      </c>
      <c r="O42" s="279" t="s">
        <v>109</v>
      </c>
      <c r="P42" s="279" t="s">
        <v>109</v>
      </c>
      <c r="Q42" s="279" t="s">
        <v>109</v>
      </c>
      <c r="R42" s="279" t="s">
        <v>109</v>
      </c>
      <c r="S42" s="279" t="s">
        <v>109</v>
      </c>
      <c r="T42" s="279" t="s">
        <v>109</v>
      </c>
      <c r="U42" s="279" t="s">
        <v>109</v>
      </c>
      <c r="V42" s="279" t="s">
        <v>109</v>
      </c>
      <c r="W42" s="279" t="s">
        <v>109</v>
      </c>
      <c r="X42" s="279" t="s">
        <v>109</v>
      </c>
      <c r="Y42" s="279" t="s">
        <v>109</v>
      </c>
      <c r="Z42" s="279" t="s">
        <v>109</v>
      </c>
      <c r="AA42" s="279" t="s">
        <v>109</v>
      </c>
      <c r="AB42" s="279" t="s">
        <v>109</v>
      </c>
      <c r="AC42" s="279" t="s">
        <v>109</v>
      </c>
      <c r="AD42" s="279" t="s">
        <v>109</v>
      </c>
      <c r="AE42" s="279" t="s">
        <v>109</v>
      </c>
      <c r="AF42" s="279" t="s">
        <v>109</v>
      </c>
      <c r="AG42" s="279" t="s">
        <v>109</v>
      </c>
      <c r="AH42" s="279" t="s">
        <v>109</v>
      </c>
      <c r="AI42" s="279" t="s">
        <v>109</v>
      </c>
      <c r="AJ42" s="279" t="s">
        <v>109</v>
      </c>
      <c r="AK42" s="279" t="s">
        <v>109</v>
      </c>
      <c r="AL42" s="279" t="s">
        <v>109</v>
      </c>
    </row>
    <row r="43" s="243" customFormat="1" ht="63" hidden="1">
      <c r="A43" s="214" t="s">
        <v>147</v>
      </c>
      <c r="B43" s="215" t="s">
        <v>145</v>
      </c>
      <c r="C43" s="317" t="s">
        <v>108</v>
      </c>
      <c r="D43" s="279" t="s">
        <v>109</v>
      </c>
      <c r="E43" s="279" t="s">
        <v>109</v>
      </c>
      <c r="F43" s="279" t="s">
        <v>109</v>
      </c>
      <c r="G43" s="279" t="s">
        <v>109</v>
      </c>
      <c r="H43" s="279" t="s">
        <v>109</v>
      </c>
      <c r="I43" s="279" t="s">
        <v>109</v>
      </c>
      <c r="J43" s="279" t="s">
        <v>109</v>
      </c>
      <c r="K43" s="279" t="s">
        <v>109</v>
      </c>
      <c r="L43" s="279" t="s">
        <v>109</v>
      </c>
      <c r="M43" s="279" t="s">
        <v>109</v>
      </c>
      <c r="N43" s="279" t="s">
        <v>109</v>
      </c>
      <c r="O43" s="279" t="s">
        <v>109</v>
      </c>
      <c r="P43" s="279" t="s">
        <v>109</v>
      </c>
      <c r="Q43" s="279" t="s">
        <v>109</v>
      </c>
      <c r="R43" s="279" t="s">
        <v>109</v>
      </c>
      <c r="S43" s="279" t="s">
        <v>109</v>
      </c>
      <c r="T43" s="279" t="s">
        <v>109</v>
      </c>
      <c r="U43" s="279" t="s">
        <v>109</v>
      </c>
      <c r="V43" s="279" t="s">
        <v>109</v>
      </c>
      <c r="W43" s="279" t="s">
        <v>109</v>
      </c>
      <c r="X43" s="279" t="s">
        <v>109</v>
      </c>
      <c r="Y43" s="279" t="s">
        <v>109</v>
      </c>
      <c r="Z43" s="279" t="s">
        <v>109</v>
      </c>
      <c r="AA43" s="279" t="s">
        <v>109</v>
      </c>
      <c r="AB43" s="279" t="s">
        <v>109</v>
      </c>
      <c r="AC43" s="279" t="s">
        <v>109</v>
      </c>
      <c r="AD43" s="279" t="s">
        <v>109</v>
      </c>
      <c r="AE43" s="279" t="s">
        <v>109</v>
      </c>
      <c r="AF43" s="279" t="s">
        <v>109</v>
      </c>
      <c r="AG43" s="279" t="s">
        <v>109</v>
      </c>
      <c r="AH43" s="279" t="s">
        <v>109</v>
      </c>
      <c r="AI43" s="279" t="s">
        <v>109</v>
      </c>
      <c r="AJ43" s="279" t="s">
        <v>109</v>
      </c>
      <c r="AK43" s="279" t="s">
        <v>109</v>
      </c>
      <c r="AL43" s="279" t="s">
        <v>109</v>
      </c>
    </row>
    <row r="44" s="243" customFormat="1" ht="78.75" hidden="1">
      <c r="A44" s="214" t="s">
        <v>147</v>
      </c>
      <c r="B44" s="215" t="s">
        <v>148</v>
      </c>
      <c r="C44" s="229" t="s">
        <v>108</v>
      </c>
      <c r="D44" s="279" t="s">
        <v>109</v>
      </c>
      <c r="E44" s="279" t="s">
        <v>109</v>
      </c>
      <c r="F44" s="279" t="s">
        <v>109</v>
      </c>
      <c r="G44" s="279" t="s">
        <v>109</v>
      </c>
      <c r="H44" s="279" t="s">
        <v>109</v>
      </c>
      <c r="I44" s="279" t="s">
        <v>109</v>
      </c>
      <c r="J44" s="279" t="s">
        <v>109</v>
      </c>
      <c r="K44" s="279" t="s">
        <v>109</v>
      </c>
      <c r="L44" s="279" t="s">
        <v>109</v>
      </c>
      <c r="M44" s="279" t="s">
        <v>109</v>
      </c>
      <c r="N44" s="279" t="s">
        <v>109</v>
      </c>
      <c r="O44" s="279" t="s">
        <v>109</v>
      </c>
      <c r="P44" s="279" t="s">
        <v>109</v>
      </c>
      <c r="Q44" s="279" t="s">
        <v>109</v>
      </c>
      <c r="R44" s="279" t="s">
        <v>109</v>
      </c>
      <c r="S44" s="279" t="s">
        <v>109</v>
      </c>
      <c r="T44" s="279" t="s">
        <v>109</v>
      </c>
      <c r="U44" s="279" t="s">
        <v>109</v>
      </c>
      <c r="V44" s="279" t="s">
        <v>109</v>
      </c>
      <c r="W44" s="279" t="s">
        <v>109</v>
      </c>
      <c r="X44" s="279" t="s">
        <v>109</v>
      </c>
      <c r="Y44" s="279" t="s">
        <v>109</v>
      </c>
      <c r="Z44" s="279" t="s">
        <v>109</v>
      </c>
      <c r="AA44" s="279" t="s">
        <v>109</v>
      </c>
      <c r="AB44" s="279" t="s">
        <v>109</v>
      </c>
      <c r="AC44" s="279" t="s">
        <v>109</v>
      </c>
      <c r="AD44" s="279" t="s">
        <v>109</v>
      </c>
      <c r="AE44" s="279" t="s">
        <v>109</v>
      </c>
      <c r="AF44" s="279" t="s">
        <v>109</v>
      </c>
      <c r="AG44" s="279" t="s">
        <v>109</v>
      </c>
      <c r="AH44" s="279" t="s">
        <v>109</v>
      </c>
      <c r="AI44" s="279" t="s">
        <v>109</v>
      </c>
      <c r="AJ44" s="279" t="s">
        <v>109</v>
      </c>
      <c r="AK44" s="279" t="s">
        <v>109</v>
      </c>
      <c r="AL44" s="279" t="s">
        <v>109</v>
      </c>
    </row>
    <row r="45" s="243" customFormat="1" ht="63" hidden="1">
      <c r="A45" s="214" t="s">
        <v>149</v>
      </c>
      <c r="B45" s="215" t="s">
        <v>150</v>
      </c>
      <c r="C45" s="317" t="s">
        <v>108</v>
      </c>
      <c r="D45" s="279" t="s">
        <v>109</v>
      </c>
      <c r="E45" s="279" t="s">
        <v>109</v>
      </c>
      <c r="F45" s="279" t="s">
        <v>109</v>
      </c>
      <c r="G45" s="279" t="s">
        <v>109</v>
      </c>
      <c r="H45" s="279" t="s">
        <v>109</v>
      </c>
      <c r="I45" s="279" t="s">
        <v>109</v>
      </c>
      <c r="J45" s="279" t="s">
        <v>109</v>
      </c>
      <c r="K45" s="279" t="s">
        <v>109</v>
      </c>
      <c r="L45" s="279" t="s">
        <v>109</v>
      </c>
      <c r="M45" s="279" t="s">
        <v>109</v>
      </c>
      <c r="N45" s="279" t="s">
        <v>109</v>
      </c>
      <c r="O45" s="279" t="s">
        <v>109</v>
      </c>
      <c r="P45" s="279" t="s">
        <v>109</v>
      </c>
      <c r="Q45" s="279" t="s">
        <v>109</v>
      </c>
      <c r="R45" s="279" t="s">
        <v>109</v>
      </c>
      <c r="S45" s="279" t="s">
        <v>109</v>
      </c>
      <c r="T45" s="279" t="s">
        <v>109</v>
      </c>
      <c r="U45" s="279" t="s">
        <v>109</v>
      </c>
      <c r="V45" s="279" t="s">
        <v>109</v>
      </c>
      <c r="W45" s="279" t="s">
        <v>109</v>
      </c>
      <c r="X45" s="279" t="s">
        <v>109</v>
      </c>
      <c r="Y45" s="279" t="s">
        <v>109</v>
      </c>
      <c r="Z45" s="279" t="s">
        <v>109</v>
      </c>
      <c r="AA45" s="279" t="s">
        <v>109</v>
      </c>
      <c r="AB45" s="279" t="s">
        <v>109</v>
      </c>
      <c r="AC45" s="279" t="s">
        <v>109</v>
      </c>
      <c r="AD45" s="279" t="s">
        <v>109</v>
      </c>
      <c r="AE45" s="279" t="s">
        <v>109</v>
      </c>
      <c r="AF45" s="279" t="s">
        <v>109</v>
      </c>
      <c r="AG45" s="279" t="s">
        <v>109</v>
      </c>
      <c r="AH45" s="279" t="s">
        <v>109</v>
      </c>
      <c r="AI45" s="279" t="s">
        <v>109</v>
      </c>
      <c r="AJ45" s="279" t="s">
        <v>109</v>
      </c>
      <c r="AK45" s="279" t="s">
        <v>109</v>
      </c>
      <c r="AL45" s="279" t="s">
        <v>109</v>
      </c>
    </row>
    <row r="46" s="243" customFormat="1" ht="47.25" hidden="1">
      <c r="A46" s="214" t="s">
        <v>151</v>
      </c>
      <c r="B46" s="215" t="s">
        <v>152</v>
      </c>
      <c r="C46" s="229" t="s">
        <v>108</v>
      </c>
      <c r="D46" s="279" t="s">
        <v>109</v>
      </c>
      <c r="E46" s="279" t="s">
        <v>109</v>
      </c>
      <c r="F46" s="279" t="s">
        <v>109</v>
      </c>
      <c r="G46" s="279" t="s">
        <v>109</v>
      </c>
      <c r="H46" s="279" t="s">
        <v>109</v>
      </c>
      <c r="I46" s="279" t="s">
        <v>109</v>
      </c>
      <c r="J46" s="279" t="s">
        <v>109</v>
      </c>
      <c r="K46" s="279" t="s">
        <v>109</v>
      </c>
      <c r="L46" s="279" t="s">
        <v>109</v>
      </c>
      <c r="M46" s="279" t="s">
        <v>109</v>
      </c>
      <c r="N46" s="279" t="s">
        <v>109</v>
      </c>
      <c r="O46" s="279" t="s">
        <v>109</v>
      </c>
      <c r="P46" s="279" t="s">
        <v>109</v>
      </c>
      <c r="Q46" s="279" t="s">
        <v>109</v>
      </c>
      <c r="R46" s="279" t="s">
        <v>109</v>
      </c>
      <c r="S46" s="279" t="s">
        <v>109</v>
      </c>
      <c r="T46" s="279" t="s">
        <v>109</v>
      </c>
      <c r="U46" s="279" t="s">
        <v>109</v>
      </c>
      <c r="V46" s="279" t="s">
        <v>109</v>
      </c>
      <c r="W46" s="279" t="s">
        <v>109</v>
      </c>
      <c r="X46" s="279" t="s">
        <v>109</v>
      </c>
      <c r="Y46" s="279" t="s">
        <v>109</v>
      </c>
      <c r="Z46" s="279" t="s">
        <v>109</v>
      </c>
      <c r="AA46" s="279" t="s">
        <v>109</v>
      </c>
      <c r="AB46" s="279" t="s">
        <v>109</v>
      </c>
      <c r="AC46" s="279" t="s">
        <v>109</v>
      </c>
      <c r="AD46" s="279" t="s">
        <v>109</v>
      </c>
      <c r="AE46" s="279" t="s">
        <v>109</v>
      </c>
      <c r="AF46" s="279" t="s">
        <v>109</v>
      </c>
      <c r="AG46" s="279" t="s">
        <v>109</v>
      </c>
      <c r="AH46" s="279" t="s">
        <v>109</v>
      </c>
      <c r="AI46" s="279" t="s">
        <v>109</v>
      </c>
      <c r="AJ46" s="279" t="s">
        <v>109</v>
      </c>
      <c r="AK46" s="279" t="s">
        <v>109</v>
      </c>
      <c r="AL46" s="279" t="s">
        <v>109</v>
      </c>
    </row>
    <row r="47" s="243" customFormat="1" ht="63" hidden="1">
      <c r="A47" s="214" t="s">
        <v>153</v>
      </c>
      <c r="B47" s="215" t="s">
        <v>154</v>
      </c>
      <c r="C47" s="317" t="s">
        <v>108</v>
      </c>
      <c r="D47" s="279" t="s">
        <v>109</v>
      </c>
      <c r="E47" s="279" t="s">
        <v>109</v>
      </c>
      <c r="F47" s="279" t="s">
        <v>109</v>
      </c>
      <c r="G47" s="279" t="s">
        <v>109</v>
      </c>
      <c r="H47" s="279" t="s">
        <v>109</v>
      </c>
      <c r="I47" s="279" t="s">
        <v>109</v>
      </c>
      <c r="J47" s="279" t="s">
        <v>109</v>
      </c>
      <c r="K47" s="279" t="s">
        <v>109</v>
      </c>
      <c r="L47" s="279" t="s">
        <v>109</v>
      </c>
      <c r="M47" s="279" t="s">
        <v>109</v>
      </c>
      <c r="N47" s="279" t="s">
        <v>109</v>
      </c>
      <c r="O47" s="279" t="s">
        <v>109</v>
      </c>
      <c r="P47" s="279" t="s">
        <v>109</v>
      </c>
      <c r="Q47" s="279" t="s">
        <v>109</v>
      </c>
      <c r="R47" s="279" t="s">
        <v>109</v>
      </c>
      <c r="S47" s="279" t="s">
        <v>109</v>
      </c>
      <c r="T47" s="279" t="s">
        <v>109</v>
      </c>
      <c r="U47" s="279" t="s">
        <v>109</v>
      </c>
      <c r="V47" s="279" t="s">
        <v>109</v>
      </c>
      <c r="W47" s="279" t="s">
        <v>109</v>
      </c>
      <c r="X47" s="279" t="s">
        <v>109</v>
      </c>
      <c r="Y47" s="279" t="s">
        <v>109</v>
      </c>
      <c r="Z47" s="279" t="s">
        <v>109</v>
      </c>
      <c r="AA47" s="279" t="s">
        <v>109</v>
      </c>
      <c r="AB47" s="279" t="s">
        <v>109</v>
      </c>
      <c r="AC47" s="279" t="s">
        <v>109</v>
      </c>
      <c r="AD47" s="279" t="s">
        <v>109</v>
      </c>
      <c r="AE47" s="279" t="s">
        <v>109</v>
      </c>
      <c r="AF47" s="279" t="s">
        <v>109</v>
      </c>
      <c r="AG47" s="279" t="s">
        <v>109</v>
      </c>
      <c r="AH47" s="279" t="s">
        <v>109</v>
      </c>
      <c r="AI47" s="279" t="s">
        <v>109</v>
      </c>
      <c r="AJ47" s="279" t="s">
        <v>109</v>
      </c>
      <c r="AK47" s="279" t="s">
        <v>109</v>
      </c>
      <c r="AL47" s="279" t="s">
        <v>109</v>
      </c>
    </row>
    <row r="48" s="243" customFormat="1" ht="31.5">
      <c r="A48" s="56" t="s">
        <v>155</v>
      </c>
      <c r="B48" s="57" t="s">
        <v>156</v>
      </c>
      <c r="C48" s="102" t="s">
        <v>108</v>
      </c>
      <c r="D48" s="295" t="s">
        <v>109</v>
      </c>
      <c r="E48" s="295" t="s">
        <v>109</v>
      </c>
      <c r="F48" s="295" t="s">
        <v>109</v>
      </c>
      <c r="G48" s="295" t="s">
        <v>109</v>
      </c>
      <c r="H48" s="295" t="s">
        <v>109</v>
      </c>
      <c r="I48" s="295" t="s">
        <v>109</v>
      </c>
      <c r="J48" s="295" t="s">
        <v>109</v>
      </c>
      <c r="K48" s="295" t="s">
        <v>109</v>
      </c>
      <c r="L48" s="295" t="s">
        <v>109</v>
      </c>
      <c r="M48" s="295" t="s">
        <v>109</v>
      </c>
      <c r="N48" s="295" t="s">
        <v>109</v>
      </c>
      <c r="O48" s="295" t="s">
        <v>109</v>
      </c>
      <c r="P48" s="295" t="s">
        <v>109</v>
      </c>
      <c r="Q48" s="295" t="s">
        <v>109</v>
      </c>
      <c r="R48" s="295" t="s">
        <v>109</v>
      </c>
      <c r="S48" s="295">
        <f>S49+S57</f>
        <v>11.78564147</v>
      </c>
      <c r="T48" s="295">
        <f t="shared" ref="T48:T49" si="6">T49</f>
        <v>2.46</v>
      </c>
      <c r="U48" s="295" t="s">
        <v>109</v>
      </c>
      <c r="V48" s="295" t="s">
        <v>109</v>
      </c>
      <c r="W48" s="295" t="s">
        <v>109</v>
      </c>
      <c r="X48" s="295">
        <f>X49+X57</f>
        <v>20</v>
      </c>
      <c r="Y48" s="295" t="s">
        <v>109</v>
      </c>
      <c r="Z48" s="295" t="str">
        <f>Z49</f>
        <v>н/д</v>
      </c>
      <c r="AA48" s="295" t="str">
        <f>AA49</f>
        <v>н/д</v>
      </c>
      <c r="AB48" s="295" t="s">
        <v>109</v>
      </c>
      <c r="AC48" s="295" t="s">
        <v>109</v>
      </c>
      <c r="AD48" s="295" t="s">
        <v>109</v>
      </c>
      <c r="AE48" s="295" t="str">
        <f>AE49</f>
        <v>н/д</v>
      </c>
      <c r="AF48" s="295" t="s">
        <v>109</v>
      </c>
      <c r="AG48" s="295">
        <f>AG49+AG57</f>
        <v>11.78564147</v>
      </c>
      <c r="AH48" s="295">
        <f>AH49</f>
        <v>2.46</v>
      </c>
      <c r="AI48" s="295" t="s">
        <v>109</v>
      </c>
      <c r="AJ48" s="295" t="s">
        <v>109</v>
      </c>
      <c r="AK48" s="295" t="s">
        <v>109</v>
      </c>
      <c r="AL48" s="295">
        <f>AL49+AL57</f>
        <v>20</v>
      </c>
    </row>
    <row r="49" s="243" customFormat="1" ht="47.25">
      <c r="A49" s="56" t="s">
        <v>157</v>
      </c>
      <c r="B49" s="57" t="s">
        <v>158</v>
      </c>
      <c r="C49" s="319" t="s">
        <v>108</v>
      </c>
      <c r="D49" s="295" t="s">
        <v>109</v>
      </c>
      <c r="E49" s="295" t="s">
        <v>109</v>
      </c>
      <c r="F49" s="295" t="s">
        <v>109</v>
      </c>
      <c r="G49" s="295" t="s">
        <v>109</v>
      </c>
      <c r="H49" s="295" t="s">
        <v>109</v>
      </c>
      <c r="I49" s="295" t="s">
        <v>109</v>
      </c>
      <c r="J49" s="295" t="s">
        <v>109</v>
      </c>
      <c r="K49" s="295" t="s">
        <v>109</v>
      </c>
      <c r="L49" s="295" t="s">
        <v>109</v>
      </c>
      <c r="M49" s="295" t="s">
        <v>109</v>
      </c>
      <c r="N49" s="295" t="s">
        <v>109</v>
      </c>
      <c r="O49" s="295" t="s">
        <v>109</v>
      </c>
      <c r="P49" s="295" t="s">
        <v>109</v>
      </c>
      <c r="Q49" s="295" t="s">
        <v>109</v>
      </c>
      <c r="R49" s="295" t="s">
        <v>109</v>
      </c>
      <c r="S49" s="295">
        <f>S50</f>
        <v>9.4481664700000003</v>
      </c>
      <c r="T49" s="295">
        <f t="shared" si="6"/>
        <v>2.46</v>
      </c>
      <c r="U49" s="295" t="s">
        <v>109</v>
      </c>
      <c r="V49" s="295" t="s">
        <v>109</v>
      </c>
      <c r="W49" s="295" t="s">
        <v>109</v>
      </c>
      <c r="X49" s="295">
        <f t="shared" ref="X49:AE49" si="7">X50</f>
        <v>15</v>
      </c>
      <c r="Y49" s="295" t="s">
        <v>109</v>
      </c>
      <c r="Z49" s="295" t="str">
        <f t="shared" si="7"/>
        <v>н/д</v>
      </c>
      <c r="AA49" s="295" t="str">
        <f t="shared" si="7"/>
        <v>н/д</v>
      </c>
      <c r="AB49" s="295" t="s">
        <v>109</v>
      </c>
      <c r="AC49" s="295" t="s">
        <v>109</v>
      </c>
      <c r="AD49" s="295" t="s">
        <v>109</v>
      </c>
      <c r="AE49" s="295" t="str">
        <f t="shared" si="7"/>
        <v>н/д</v>
      </c>
      <c r="AF49" s="295" t="s">
        <v>109</v>
      </c>
      <c r="AG49" s="295">
        <f t="shared" ref="AG49:AL49" si="8">AG50</f>
        <v>9.4481664700000003</v>
      </c>
      <c r="AH49" s="295">
        <f t="shared" si="8"/>
        <v>2.46</v>
      </c>
      <c r="AI49" s="295" t="s">
        <v>109</v>
      </c>
      <c r="AJ49" s="295" t="s">
        <v>109</v>
      </c>
      <c r="AK49" s="295" t="s">
        <v>109</v>
      </c>
      <c r="AL49" s="295">
        <f t="shared" si="8"/>
        <v>15</v>
      </c>
    </row>
    <row r="50" s="243" customFormat="1" ht="31.5">
      <c r="A50" s="56" t="s">
        <v>159</v>
      </c>
      <c r="B50" s="57" t="s">
        <v>160</v>
      </c>
      <c r="C50" s="102" t="s">
        <v>108</v>
      </c>
      <c r="D50" s="295" t="s">
        <v>109</v>
      </c>
      <c r="E50" s="295" t="s">
        <v>109</v>
      </c>
      <c r="F50" s="295" t="s">
        <v>109</v>
      </c>
      <c r="G50" s="295" t="s">
        <v>109</v>
      </c>
      <c r="H50" s="295" t="s">
        <v>109</v>
      </c>
      <c r="I50" s="295" t="s">
        <v>109</v>
      </c>
      <c r="J50" s="295" t="s">
        <v>109</v>
      </c>
      <c r="K50" s="295" t="s">
        <v>109</v>
      </c>
      <c r="L50" s="295" t="s">
        <v>109</v>
      </c>
      <c r="M50" s="295" t="s">
        <v>109</v>
      </c>
      <c r="N50" s="295" t="s">
        <v>109</v>
      </c>
      <c r="O50" s="295" t="s">
        <v>109</v>
      </c>
      <c r="P50" s="295" t="s">
        <v>109</v>
      </c>
      <c r="Q50" s="295" t="s">
        <v>109</v>
      </c>
      <c r="R50" s="295" t="s">
        <v>109</v>
      </c>
      <c r="S50" s="295">
        <f>SUM(S51:S56)</f>
        <v>9.4481664700000003</v>
      </c>
      <c r="T50" s="295">
        <f>SUM(T51:T56)</f>
        <v>2.46</v>
      </c>
      <c r="U50" s="295" t="s">
        <v>109</v>
      </c>
      <c r="V50" s="295" t="s">
        <v>109</v>
      </c>
      <c r="W50" s="295" t="s">
        <v>109</v>
      </c>
      <c r="X50" s="295">
        <f>SUM(X51:X56)</f>
        <v>15</v>
      </c>
      <c r="Y50" s="295" t="s">
        <v>109</v>
      </c>
      <c r="Z50" s="295" t="s">
        <v>109</v>
      </c>
      <c r="AA50" s="295" t="s">
        <v>109</v>
      </c>
      <c r="AB50" s="295" t="s">
        <v>109</v>
      </c>
      <c r="AC50" s="295" t="s">
        <v>109</v>
      </c>
      <c r="AD50" s="295" t="s">
        <v>109</v>
      </c>
      <c r="AE50" s="295" t="s">
        <v>109</v>
      </c>
      <c r="AF50" s="295" t="s">
        <v>109</v>
      </c>
      <c r="AG50" s="295">
        <f>SUM(AG51:AG56)</f>
        <v>9.4481664700000003</v>
      </c>
      <c r="AH50" s="295">
        <f>SUM(AH51:AH56)</f>
        <v>2.46</v>
      </c>
      <c r="AI50" s="295" t="s">
        <v>109</v>
      </c>
      <c r="AJ50" s="295" t="s">
        <v>109</v>
      </c>
      <c r="AK50" s="295" t="s">
        <v>109</v>
      </c>
      <c r="AL50" s="295">
        <f>SUM(AL51:AL56)</f>
        <v>15</v>
      </c>
    </row>
    <row r="51" s="237" customFormat="1" ht="47.25">
      <c r="A51" s="80" t="s">
        <v>161</v>
      </c>
      <c r="B51" s="80" t="s">
        <v>191</v>
      </c>
      <c r="C51" s="80" t="s">
        <v>192</v>
      </c>
      <c r="D51" s="320" t="s">
        <v>109</v>
      </c>
      <c r="E51" s="320" t="s">
        <v>109</v>
      </c>
      <c r="F51" s="320" t="s">
        <v>109</v>
      </c>
      <c r="G51" s="320" t="s">
        <v>109</v>
      </c>
      <c r="H51" s="320" t="s">
        <v>109</v>
      </c>
      <c r="I51" s="320" t="s">
        <v>109</v>
      </c>
      <c r="J51" s="320" t="s">
        <v>109</v>
      </c>
      <c r="K51" s="320" t="s">
        <v>109</v>
      </c>
      <c r="L51" s="320" t="s">
        <v>109</v>
      </c>
      <c r="M51" s="320" t="s">
        <v>109</v>
      </c>
      <c r="N51" s="320" t="s">
        <v>109</v>
      </c>
      <c r="O51" s="320" t="s">
        <v>109</v>
      </c>
      <c r="P51" s="320" t="s">
        <v>109</v>
      </c>
      <c r="Q51" s="320" t="s">
        <v>109</v>
      </c>
      <c r="R51" s="320" t="s">
        <v>109</v>
      </c>
      <c r="S51" s="320">
        <v>0.074756459999999997</v>
      </c>
      <c r="T51" s="320" t="s">
        <v>109</v>
      </c>
      <c r="U51" s="320" t="s">
        <v>109</v>
      </c>
      <c r="V51" s="320" t="s">
        <v>109</v>
      </c>
      <c r="W51" s="320" t="s">
        <v>109</v>
      </c>
      <c r="X51" s="320" t="s">
        <v>109</v>
      </c>
      <c r="Y51" s="320" t="s">
        <v>109</v>
      </c>
      <c r="Z51" s="320" t="s">
        <v>109</v>
      </c>
      <c r="AA51" s="320" t="s">
        <v>109</v>
      </c>
      <c r="AB51" s="320" t="s">
        <v>109</v>
      </c>
      <c r="AC51" s="320" t="s">
        <v>109</v>
      </c>
      <c r="AD51" s="320" t="s">
        <v>109</v>
      </c>
      <c r="AE51" s="320" t="s">
        <v>109</v>
      </c>
      <c r="AF51" s="320" t="s">
        <v>109</v>
      </c>
      <c r="AG51" s="320">
        <v>0.074756459999999997</v>
      </c>
      <c r="AH51" s="320" t="s">
        <v>109</v>
      </c>
      <c r="AI51" s="320" t="s">
        <v>109</v>
      </c>
      <c r="AJ51" s="320" t="s">
        <v>109</v>
      </c>
      <c r="AK51" s="320" t="s">
        <v>109</v>
      </c>
      <c r="AL51" s="320" t="s">
        <v>109</v>
      </c>
    </row>
    <row r="52" s="237" customFormat="1" ht="47.25">
      <c r="A52" s="80" t="s">
        <v>161</v>
      </c>
      <c r="B52" s="80" t="s">
        <v>193</v>
      </c>
      <c r="C52" s="80" t="s">
        <v>194</v>
      </c>
      <c r="D52" s="320" t="s">
        <v>109</v>
      </c>
      <c r="E52" s="320" t="s">
        <v>109</v>
      </c>
      <c r="F52" s="320" t="s">
        <v>109</v>
      </c>
      <c r="G52" s="320" t="s">
        <v>109</v>
      </c>
      <c r="H52" s="320" t="s">
        <v>109</v>
      </c>
      <c r="I52" s="320" t="s">
        <v>109</v>
      </c>
      <c r="J52" s="320" t="s">
        <v>109</v>
      </c>
      <c r="K52" s="320" t="s">
        <v>109</v>
      </c>
      <c r="L52" s="320" t="s">
        <v>109</v>
      </c>
      <c r="M52" s="320" t="s">
        <v>109</v>
      </c>
      <c r="N52" s="320" t="s">
        <v>109</v>
      </c>
      <c r="O52" s="320" t="s">
        <v>109</v>
      </c>
      <c r="P52" s="320" t="s">
        <v>109</v>
      </c>
      <c r="Q52" s="320" t="s">
        <v>109</v>
      </c>
      <c r="R52" s="320" t="s">
        <v>109</v>
      </c>
      <c r="S52" s="320">
        <v>0.25</v>
      </c>
      <c r="T52" s="320" t="s">
        <v>109</v>
      </c>
      <c r="U52" s="320" t="s">
        <v>109</v>
      </c>
      <c r="V52" s="320" t="s">
        <v>109</v>
      </c>
      <c r="W52" s="320" t="s">
        <v>109</v>
      </c>
      <c r="X52" s="320" t="s">
        <v>109</v>
      </c>
      <c r="Y52" s="320" t="s">
        <v>109</v>
      </c>
      <c r="Z52" s="320" t="s">
        <v>109</v>
      </c>
      <c r="AA52" s="320" t="s">
        <v>109</v>
      </c>
      <c r="AB52" s="320" t="s">
        <v>109</v>
      </c>
      <c r="AC52" s="320" t="s">
        <v>109</v>
      </c>
      <c r="AD52" s="320" t="s">
        <v>109</v>
      </c>
      <c r="AE52" s="320" t="s">
        <v>109</v>
      </c>
      <c r="AF52" s="320" t="s">
        <v>109</v>
      </c>
      <c r="AG52" s="320">
        <v>0.25</v>
      </c>
      <c r="AH52" s="320" t="s">
        <v>109</v>
      </c>
      <c r="AI52" s="320" t="s">
        <v>109</v>
      </c>
      <c r="AJ52" s="320" t="s">
        <v>109</v>
      </c>
      <c r="AK52" s="320" t="s">
        <v>109</v>
      </c>
      <c r="AL52" s="320" t="s">
        <v>109</v>
      </c>
    </row>
    <row r="53" s="1" customFormat="1" ht="47.25">
      <c r="A53" s="65" t="s">
        <v>161</v>
      </c>
      <c r="B53" s="65" t="s">
        <v>195</v>
      </c>
      <c r="C53" s="65" t="s">
        <v>196</v>
      </c>
      <c r="D53" s="70" t="s">
        <v>109</v>
      </c>
      <c r="E53" s="70" t="s">
        <v>109</v>
      </c>
      <c r="F53" s="70" t="s">
        <v>109</v>
      </c>
      <c r="G53" s="70" t="s">
        <v>109</v>
      </c>
      <c r="H53" s="70" t="s">
        <v>109</v>
      </c>
      <c r="I53" s="70" t="s">
        <v>109</v>
      </c>
      <c r="J53" s="70" t="s">
        <v>109</v>
      </c>
      <c r="K53" s="70" t="s">
        <v>109</v>
      </c>
      <c r="L53" s="70" t="s">
        <v>109</v>
      </c>
      <c r="M53" s="70" t="s">
        <v>109</v>
      </c>
      <c r="N53" s="70" t="s">
        <v>109</v>
      </c>
      <c r="O53" s="70" t="s">
        <v>109</v>
      </c>
      <c r="P53" s="70" t="s">
        <v>109</v>
      </c>
      <c r="Q53" s="70" t="s">
        <v>109</v>
      </c>
      <c r="R53" s="70" t="s">
        <v>109</v>
      </c>
      <c r="S53" s="70">
        <v>0.25</v>
      </c>
      <c r="T53" s="70" t="s">
        <v>109</v>
      </c>
      <c r="U53" s="70" t="s">
        <v>109</v>
      </c>
      <c r="V53" s="70" t="s">
        <v>109</v>
      </c>
      <c r="W53" s="70" t="s">
        <v>109</v>
      </c>
      <c r="X53" s="70" t="s">
        <v>109</v>
      </c>
      <c r="Y53" s="70" t="s">
        <v>109</v>
      </c>
      <c r="Z53" s="70" t="s">
        <v>109</v>
      </c>
      <c r="AA53" s="70" t="s">
        <v>109</v>
      </c>
      <c r="AB53" s="70" t="s">
        <v>109</v>
      </c>
      <c r="AC53" s="70" t="s">
        <v>109</v>
      </c>
      <c r="AD53" s="70" t="s">
        <v>109</v>
      </c>
      <c r="AE53" s="70" t="s">
        <v>109</v>
      </c>
      <c r="AF53" s="320" t="s">
        <v>109</v>
      </c>
      <c r="AG53" s="320">
        <v>0.25</v>
      </c>
      <c r="AH53" s="320" t="s">
        <v>109</v>
      </c>
      <c r="AI53" s="320" t="s">
        <v>109</v>
      </c>
      <c r="AJ53" s="320" t="s">
        <v>109</v>
      </c>
      <c r="AK53" s="320" t="s">
        <v>109</v>
      </c>
      <c r="AL53" s="320" t="s">
        <v>109</v>
      </c>
    </row>
    <row r="54" s="1" customFormat="1" ht="64.5" customHeight="1">
      <c r="A54" s="65" t="s">
        <v>161</v>
      </c>
      <c r="B54" s="65" t="s">
        <v>183</v>
      </c>
      <c r="C54" s="65" t="s">
        <v>184</v>
      </c>
      <c r="D54" s="70" t="s">
        <v>109</v>
      </c>
      <c r="E54" s="70" t="s">
        <v>109</v>
      </c>
      <c r="F54" s="70" t="s">
        <v>109</v>
      </c>
      <c r="G54" s="70" t="s">
        <v>109</v>
      </c>
      <c r="H54" s="70" t="s">
        <v>109</v>
      </c>
      <c r="I54" s="70" t="s">
        <v>109</v>
      </c>
      <c r="J54" s="70" t="s">
        <v>109</v>
      </c>
      <c r="K54" s="70" t="s">
        <v>109</v>
      </c>
      <c r="L54" s="70" t="s">
        <v>109</v>
      </c>
      <c r="M54" s="70" t="s">
        <v>109</v>
      </c>
      <c r="N54" s="70" t="s">
        <v>109</v>
      </c>
      <c r="O54" s="70" t="s">
        <v>109</v>
      </c>
      <c r="P54" s="70" t="s">
        <v>109</v>
      </c>
      <c r="Q54" s="70" t="s">
        <v>109</v>
      </c>
      <c r="R54" s="70" t="s">
        <v>109</v>
      </c>
      <c r="S54" s="70">
        <v>1.42412301</v>
      </c>
      <c r="T54" s="70">
        <v>0.40000000000000002</v>
      </c>
      <c r="U54" s="70" t="s">
        <v>109</v>
      </c>
      <c r="V54" s="70" t="s">
        <v>109</v>
      </c>
      <c r="W54" s="70" t="s">
        <v>109</v>
      </c>
      <c r="X54" s="70">
        <v>1</v>
      </c>
      <c r="Y54" s="70" t="s">
        <v>109</v>
      </c>
      <c r="Z54" s="70" t="s">
        <v>109</v>
      </c>
      <c r="AA54" s="70" t="s">
        <v>109</v>
      </c>
      <c r="AB54" s="70" t="s">
        <v>109</v>
      </c>
      <c r="AC54" s="70" t="s">
        <v>109</v>
      </c>
      <c r="AD54" s="70" t="s">
        <v>109</v>
      </c>
      <c r="AE54" s="70" t="s">
        <v>109</v>
      </c>
      <c r="AF54" s="320" t="s">
        <v>109</v>
      </c>
      <c r="AG54" s="320">
        <v>1.42412301</v>
      </c>
      <c r="AH54" s="320">
        <v>0.40000000000000002</v>
      </c>
      <c r="AI54" s="320" t="s">
        <v>109</v>
      </c>
      <c r="AJ54" s="320" t="s">
        <v>109</v>
      </c>
      <c r="AK54" s="320" t="s">
        <v>109</v>
      </c>
      <c r="AL54" s="320">
        <v>1</v>
      </c>
    </row>
    <row r="55" s="1" customFormat="1" ht="72" customHeight="1">
      <c r="A55" s="65" t="s">
        <v>161</v>
      </c>
      <c r="B55" s="65" t="s">
        <v>185</v>
      </c>
      <c r="C55" s="65" t="s">
        <v>186</v>
      </c>
      <c r="D55" s="70" t="s">
        <v>109</v>
      </c>
      <c r="E55" s="70" t="s">
        <v>109</v>
      </c>
      <c r="F55" s="70" t="s">
        <v>109</v>
      </c>
      <c r="G55" s="70" t="s">
        <v>109</v>
      </c>
      <c r="H55" s="70" t="s">
        <v>109</v>
      </c>
      <c r="I55" s="70" t="s">
        <v>109</v>
      </c>
      <c r="J55" s="70" t="s">
        <v>109</v>
      </c>
      <c r="K55" s="70" t="s">
        <v>109</v>
      </c>
      <c r="L55" s="70" t="s">
        <v>109</v>
      </c>
      <c r="M55" s="70" t="s">
        <v>109</v>
      </c>
      <c r="N55" s="70" t="s">
        <v>109</v>
      </c>
      <c r="O55" s="70" t="s">
        <v>109</v>
      </c>
      <c r="P55" s="70" t="s">
        <v>109</v>
      </c>
      <c r="Q55" s="70" t="s">
        <v>109</v>
      </c>
      <c r="R55" s="70" t="s">
        <v>109</v>
      </c>
      <c r="S55" s="70">
        <v>3.553906</v>
      </c>
      <c r="T55" s="70">
        <v>0.80000000000000004</v>
      </c>
      <c r="U55" s="70" t="s">
        <v>109</v>
      </c>
      <c r="V55" s="70" t="s">
        <v>109</v>
      </c>
      <c r="W55" s="70" t="s">
        <v>109</v>
      </c>
      <c r="X55" s="70">
        <v>7</v>
      </c>
      <c r="Y55" s="70" t="s">
        <v>109</v>
      </c>
      <c r="Z55" s="70" t="s">
        <v>109</v>
      </c>
      <c r="AA55" s="70" t="s">
        <v>109</v>
      </c>
      <c r="AB55" s="70" t="s">
        <v>109</v>
      </c>
      <c r="AC55" s="70" t="s">
        <v>109</v>
      </c>
      <c r="AD55" s="70" t="s">
        <v>109</v>
      </c>
      <c r="AE55" s="70" t="s">
        <v>109</v>
      </c>
      <c r="AF55" s="320" t="s">
        <v>109</v>
      </c>
      <c r="AG55" s="320">
        <v>3.553906</v>
      </c>
      <c r="AH55" s="320">
        <v>0.80000000000000004</v>
      </c>
      <c r="AI55" s="320" t="s">
        <v>109</v>
      </c>
      <c r="AJ55" s="320" t="s">
        <v>109</v>
      </c>
      <c r="AK55" s="320" t="s">
        <v>109</v>
      </c>
      <c r="AL55" s="320">
        <v>7</v>
      </c>
    </row>
    <row r="56" s="1" customFormat="1" ht="75.75" customHeight="1">
      <c r="A56" s="65" t="s">
        <v>161</v>
      </c>
      <c r="B56" s="65" t="s">
        <v>187</v>
      </c>
      <c r="C56" s="65" t="s">
        <v>188</v>
      </c>
      <c r="D56" s="70" t="s">
        <v>109</v>
      </c>
      <c r="E56" s="70" t="s">
        <v>109</v>
      </c>
      <c r="F56" s="70" t="s">
        <v>109</v>
      </c>
      <c r="G56" s="70" t="s">
        <v>109</v>
      </c>
      <c r="H56" s="70" t="s">
        <v>109</v>
      </c>
      <c r="I56" s="70" t="s">
        <v>109</v>
      </c>
      <c r="J56" s="70" t="s">
        <v>109</v>
      </c>
      <c r="K56" s="70" t="s">
        <v>109</v>
      </c>
      <c r="L56" s="70" t="s">
        <v>109</v>
      </c>
      <c r="M56" s="70" t="s">
        <v>109</v>
      </c>
      <c r="N56" s="70" t="s">
        <v>109</v>
      </c>
      <c r="O56" s="70" t="s">
        <v>109</v>
      </c>
      <c r="P56" s="70" t="s">
        <v>109</v>
      </c>
      <c r="Q56" s="70" t="s">
        <v>109</v>
      </c>
      <c r="R56" s="70" t="s">
        <v>109</v>
      </c>
      <c r="S56" s="70">
        <v>3.895381</v>
      </c>
      <c r="T56" s="70">
        <v>1.26</v>
      </c>
      <c r="U56" s="70" t="s">
        <v>109</v>
      </c>
      <c r="V56" s="70" t="s">
        <v>109</v>
      </c>
      <c r="W56" s="70" t="s">
        <v>109</v>
      </c>
      <c r="X56" s="70">
        <v>7</v>
      </c>
      <c r="Y56" s="70" t="s">
        <v>109</v>
      </c>
      <c r="Z56" s="70" t="s">
        <v>109</v>
      </c>
      <c r="AA56" s="70" t="s">
        <v>109</v>
      </c>
      <c r="AB56" s="70" t="s">
        <v>109</v>
      </c>
      <c r="AC56" s="70" t="s">
        <v>109</v>
      </c>
      <c r="AD56" s="70" t="s">
        <v>109</v>
      </c>
      <c r="AE56" s="70" t="s">
        <v>109</v>
      </c>
      <c r="AF56" s="320" t="s">
        <v>109</v>
      </c>
      <c r="AG56" s="320">
        <v>3.895381</v>
      </c>
      <c r="AH56" s="320">
        <v>1.26</v>
      </c>
      <c r="AI56" s="320" t="s">
        <v>109</v>
      </c>
      <c r="AJ56" s="320" t="s">
        <v>109</v>
      </c>
      <c r="AK56" s="320" t="s">
        <v>109</v>
      </c>
      <c r="AL56" s="320">
        <v>7</v>
      </c>
    </row>
    <row r="57" s="237" customFormat="1" ht="31.5">
      <c r="A57" s="56" t="s">
        <v>206</v>
      </c>
      <c r="B57" s="57" t="s">
        <v>207</v>
      </c>
      <c r="C57" s="102" t="s">
        <v>108</v>
      </c>
      <c r="D57" s="295" t="str">
        <f t="shared" ref="D57:D58" si="9">D58</f>
        <v>н/д</v>
      </c>
      <c r="E57" s="295" t="str">
        <f t="shared" ref="E57:AL58" si="10">E58</f>
        <v>н/д</v>
      </c>
      <c r="F57" s="295" t="str">
        <f t="shared" si="10"/>
        <v>н/д</v>
      </c>
      <c r="G57" s="295" t="str">
        <f t="shared" si="10"/>
        <v>н/д</v>
      </c>
      <c r="H57" s="295" t="str">
        <f t="shared" si="10"/>
        <v>н/д</v>
      </c>
      <c r="I57" s="295" t="str">
        <f t="shared" si="10"/>
        <v>н/д</v>
      </c>
      <c r="J57" s="295" t="str">
        <f t="shared" si="10"/>
        <v>н/д</v>
      </c>
      <c r="K57" s="295" t="str">
        <f t="shared" si="10"/>
        <v>н/д</v>
      </c>
      <c r="L57" s="295" t="str">
        <f t="shared" si="10"/>
        <v>н/д</v>
      </c>
      <c r="M57" s="295" t="str">
        <f t="shared" si="10"/>
        <v>н/д</v>
      </c>
      <c r="N57" s="295" t="str">
        <f t="shared" si="10"/>
        <v>н/д</v>
      </c>
      <c r="O57" s="295" t="str">
        <f t="shared" si="10"/>
        <v>н/д</v>
      </c>
      <c r="P57" s="295" t="str">
        <f t="shared" si="10"/>
        <v>н/д</v>
      </c>
      <c r="Q57" s="295" t="str">
        <f t="shared" si="10"/>
        <v>н/д</v>
      </c>
      <c r="R57" s="295" t="str">
        <f t="shared" si="10"/>
        <v>н/д</v>
      </c>
      <c r="S57" s="295">
        <f t="shared" si="10"/>
        <v>2.337475</v>
      </c>
      <c r="T57" s="295" t="str">
        <f t="shared" si="10"/>
        <v>н/д</v>
      </c>
      <c r="U57" s="295" t="str">
        <f t="shared" si="10"/>
        <v>н/д</v>
      </c>
      <c r="V57" s="295" t="str">
        <f t="shared" si="10"/>
        <v>н/д</v>
      </c>
      <c r="W57" s="295" t="str">
        <f t="shared" si="10"/>
        <v>н/д</v>
      </c>
      <c r="X57" s="295">
        <f t="shared" si="10"/>
        <v>5</v>
      </c>
      <c r="Y57" s="295" t="str">
        <f t="shared" si="10"/>
        <v>н/д</v>
      </c>
      <c r="Z57" s="295" t="str">
        <f t="shared" si="10"/>
        <v>н/д</v>
      </c>
      <c r="AA57" s="295" t="str">
        <f t="shared" si="10"/>
        <v>н/д</v>
      </c>
      <c r="AB57" s="295" t="str">
        <f t="shared" si="10"/>
        <v>н/д</v>
      </c>
      <c r="AC57" s="295" t="str">
        <f t="shared" si="10"/>
        <v>н/д</v>
      </c>
      <c r="AD57" s="295" t="str">
        <f t="shared" si="10"/>
        <v>н/д</v>
      </c>
      <c r="AE57" s="295" t="str">
        <f t="shared" si="10"/>
        <v>н/д</v>
      </c>
      <c r="AF57" s="295" t="str">
        <f t="shared" si="10"/>
        <v>н/д</v>
      </c>
      <c r="AG57" s="295">
        <f t="shared" si="10"/>
        <v>2.337475</v>
      </c>
      <c r="AH57" s="295" t="str">
        <f t="shared" si="10"/>
        <v>н/д</v>
      </c>
      <c r="AI57" s="295" t="str">
        <f t="shared" si="10"/>
        <v>н/д</v>
      </c>
      <c r="AJ57" s="295" t="str">
        <f t="shared" si="10"/>
        <v>н/д</v>
      </c>
      <c r="AK57" s="295" t="str">
        <f t="shared" si="10"/>
        <v>н/д</v>
      </c>
      <c r="AL57" s="295">
        <f t="shared" si="10"/>
        <v>5</v>
      </c>
    </row>
    <row r="58" s="243" customFormat="1" ht="31.5">
      <c r="A58" s="214" t="s">
        <v>212</v>
      </c>
      <c r="B58" s="215" t="s">
        <v>213</v>
      </c>
      <c r="C58" s="229" t="s">
        <v>108</v>
      </c>
      <c r="D58" s="279" t="str">
        <f t="shared" si="9"/>
        <v>н/д</v>
      </c>
      <c r="E58" s="279" t="str">
        <f t="shared" si="10"/>
        <v>н/д</v>
      </c>
      <c r="F58" s="279" t="str">
        <f t="shared" si="10"/>
        <v>н/д</v>
      </c>
      <c r="G58" s="279" t="str">
        <f t="shared" si="10"/>
        <v>н/д</v>
      </c>
      <c r="H58" s="279" t="str">
        <f t="shared" si="10"/>
        <v>н/д</v>
      </c>
      <c r="I58" s="279" t="str">
        <f t="shared" si="10"/>
        <v>н/д</v>
      </c>
      <c r="J58" s="279" t="str">
        <f t="shared" si="10"/>
        <v>н/д</v>
      </c>
      <c r="K58" s="279" t="str">
        <f t="shared" si="10"/>
        <v>н/д</v>
      </c>
      <c r="L58" s="279" t="str">
        <f t="shared" si="10"/>
        <v>н/д</v>
      </c>
      <c r="M58" s="279" t="str">
        <f t="shared" si="10"/>
        <v>н/д</v>
      </c>
      <c r="N58" s="279" t="str">
        <f t="shared" si="10"/>
        <v>н/д</v>
      </c>
      <c r="O58" s="279" t="str">
        <f t="shared" si="10"/>
        <v>н/д</v>
      </c>
      <c r="P58" s="279" t="str">
        <f t="shared" si="10"/>
        <v>н/д</v>
      </c>
      <c r="Q58" s="279" t="str">
        <f t="shared" si="10"/>
        <v>н/д</v>
      </c>
      <c r="R58" s="279" t="str">
        <f t="shared" si="10"/>
        <v>н/д</v>
      </c>
      <c r="S58" s="279">
        <f t="shared" si="10"/>
        <v>2.337475</v>
      </c>
      <c r="T58" s="279" t="str">
        <f t="shared" si="10"/>
        <v>н/д</v>
      </c>
      <c r="U58" s="279" t="str">
        <f t="shared" si="10"/>
        <v>н/д</v>
      </c>
      <c r="V58" s="279" t="str">
        <f t="shared" si="10"/>
        <v>н/д</v>
      </c>
      <c r="W58" s="279" t="str">
        <f t="shared" si="10"/>
        <v>н/д</v>
      </c>
      <c r="X58" s="279">
        <f t="shared" si="10"/>
        <v>5</v>
      </c>
      <c r="Y58" s="279" t="str">
        <f t="shared" si="10"/>
        <v>н/д</v>
      </c>
      <c r="Z58" s="279" t="str">
        <f t="shared" si="10"/>
        <v>н/д</v>
      </c>
      <c r="AA58" s="279" t="str">
        <f t="shared" si="10"/>
        <v>н/д</v>
      </c>
      <c r="AB58" s="279" t="str">
        <f t="shared" si="10"/>
        <v>н/д</v>
      </c>
      <c r="AC58" s="279" t="str">
        <f t="shared" si="10"/>
        <v>н/д</v>
      </c>
      <c r="AD58" s="279" t="str">
        <f t="shared" si="10"/>
        <v>н/д</v>
      </c>
      <c r="AE58" s="279" t="str">
        <f t="shared" si="10"/>
        <v>н/д</v>
      </c>
      <c r="AF58" s="279" t="str">
        <f t="shared" si="10"/>
        <v>н/д</v>
      </c>
      <c r="AG58" s="279">
        <f t="shared" si="10"/>
        <v>2.337475</v>
      </c>
      <c r="AH58" s="279" t="str">
        <f t="shared" si="10"/>
        <v>н/д</v>
      </c>
      <c r="AI58" s="279" t="str">
        <f t="shared" si="10"/>
        <v>н/д</v>
      </c>
      <c r="AJ58" s="279" t="str">
        <f t="shared" si="10"/>
        <v>н/д</v>
      </c>
      <c r="AK58" s="279" t="str">
        <f t="shared" si="10"/>
        <v>н/д</v>
      </c>
      <c r="AL58" s="279">
        <f t="shared" si="10"/>
        <v>5</v>
      </c>
    </row>
    <row r="59" s="237" customFormat="1" ht="31.5">
      <c r="A59" s="79" t="s">
        <v>212</v>
      </c>
      <c r="B59" s="82" t="s">
        <v>414</v>
      </c>
      <c r="C59" s="170" t="s">
        <v>1398</v>
      </c>
      <c r="D59" s="297" t="s">
        <v>109</v>
      </c>
      <c r="E59" s="297" t="s">
        <v>109</v>
      </c>
      <c r="F59" s="297" t="s">
        <v>109</v>
      </c>
      <c r="G59" s="297" t="s">
        <v>109</v>
      </c>
      <c r="H59" s="297" t="s">
        <v>109</v>
      </c>
      <c r="I59" s="297" t="s">
        <v>109</v>
      </c>
      <c r="J59" s="297" t="s">
        <v>109</v>
      </c>
      <c r="K59" s="297" t="s">
        <v>109</v>
      </c>
      <c r="L59" s="297" t="s">
        <v>109</v>
      </c>
      <c r="M59" s="297" t="s">
        <v>109</v>
      </c>
      <c r="N59" s="297" t="s">
        <v>109</v>
      </c>
      <c r="O59" s="297" t="s">
        <v>109</v>
      </c>
      <c r="P59" s="297" t="s">
        <v>109</v>
      </c>
      <c r="Q59" s="297" t="s">
        <v>109</v>
      </c>
      <c r="R59" s="297" t="s">
        <v>109</v>
      </c>
      <c r="S59" s="297">
        <v>2.337475</v>
      </c>
      <c r="T59" s="297" t="s">
        <v>109</v>
      </c>
      <c r="U59" s="297" t="s">
        <v>109</v>
      </c>
      <c r="V59" s="297" t="s">
        <v>109</v>
      </c>
      <c r="W59" s="297" t="s">
        <v>109</v>
      </c>
      <c r="X59" s="297">
        <v>5</v>
      </c>
      <c r="Y59" s="297" t="s">
        <v>109</v>
      </c>
      <c r="Z59" s="297" t="s">
        <v>109</v>
      </c>
      <c r="AA59" s="297" t="s">
        <v>109</v>
      </c>
      <c r="AB59" s="297" t="s">
        <v>109</v>
      </c>
      <c r="AC59" s="297" t="s">
        <v>109</v>
      </c>
      <c r="AD59" s="297" t="s">
        <v>109</v>
      </c>
      <c r="AE59" s="297" t="s">
        <v>109</v>
      </c>
      <c r="AF59" s="297" t="s">
        <v>109</v>
      </c>
      <c r="AG59" s="297">
        <v>2.337475</v>
      </c>
      <c r="AH59" s="297" t="s">
        <v>109</v>
      </c>
      <c r="AI59" s="297" t="s">
        <v>109</v>
      </c>
      <c r="AJ59" s="297" t="s">
        <v>109</v>
      </c>
      <c r="AK59" s="297" t="s">
        <v>109</v>
      </c>
      <c r="AL59" s="297">
        <v>5</v>
      </c>
    </row>
    <row r="60" s="237" customFormat="1"/>
  </sheetData>
  <mergeCells count="22">
    <mergeCell ref="AG17:AL17"/>
    <mergeCell ref="A12:AL12"/>
    <mergeCell ref="A13:AL13"/>
    <mergeCell ref="A14:AL14"/>
    <mergeCell ref="A15:A18"/>
    <mergeCell ref="B15:B18"/>
    <mergeCell ref="C15:C18"/>
    <mergeCell ref="D15:AL15"/>
    <mergeCell ref="D16:J16"/>
    <mergeCell ref="K16:Q16"/>
    <mergeCell ref="R16:X16"/>
    <mergeCell ref="Y16:AE16"/>
    <mergeCell ref="AF16:AL16"/>
    <mergeCell ref="E17:J17"/>
    <mergeCell ref="L17:Q17"/>
    <mergeCell ref="S17:X17"/>
    <mergeCell ref="Z17:AE17"/>
    <mergeCell ref="A4:AL4"/>
    <mergeCell ref="A5:AL5"/>
    <mergeCell ref="A7:AL7"/>
    <mergeCell ref="A8:AL8"/>
    <mergeCell ref="A10:AL10"/>
  </mergeCells>
  <pageMargins left="0.70866099999999987" right="0.70866099999999987" top="0.748031" bottom="0.748031" header="0.31496099999999999" footer="0.31496099999999999"/>
  <pageSetup paperSize="8" scale="31" orientation="landscape"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13">
    <pageSetUpPr fitToPage="1"/>
  </sheetPr>
  <sheetViews>
    <sheetView topLeftCell="A7" zoomScale="60" workbookViewId="0">
      <selection activeCell="A80" sqref="A80:AL83"/>
    </sheetView>
  </sheetViews>
  <sheetFormatPr defaultRowHeight="15.75" customHeight="1"/>
  <cols>
    <col customWidth="1" min="1" max="1" style="1" width="11.625"/>
    <col customWidth="1" min="2" max="2" style="1" width="54.875"/>
    <col customWidth="1" min="3" max="3" style="1" width="14.5"/>
    <col customWidth="1" min="4" max="4" style="1" width="10.75"/>
    <col customWidth="1" min="5" max="5" style="1" width="6.125"/>
    <col customWidth="1" min="6" max="10" style="1" width="6"/>
    <col customWidth="1" min="11" max="11" style="1" width="10.125"/>
    <col customWidth="1" min="12" max="17" style="1" width="6"/>
    <col customWidth="1" min="18" max="18" style="1" width="11.375"/>
    <col customWidth="1" min="19" max="24" style="1" width="6"/>
    <col customWidth="1" min="25" max="25" style="1" width="9.5"/>
    <col customWidth="1" min="26" max="30" style="1" width="9.25"/>
    <col customWidth="1" min="31" max="31" style="1" width="11.25"/>
    <col customWidth="1" min="32" max="37" style="1" width="9.25"/>
    <col customWidth="1" min="38" max="38" style="1" width="10.125"/>
    <col customWidth="1" min="39" max="39" style="1" width="3.5"/>
    <col customWidth="1" min="40" max="40" style="1" width="5.75"/>
    <col customWidth="1" min="41" max="41" style="1" width="16.125"/>
    <col customWidth="1" min="42" max="42" style="1" width="21.25"/>
    <col customWidth="1" min="43" max="43" style="1" width="12.625"/>
    <col customWidth="1" min="44" max="44" style="1" width="22.375"/>
    <col customWidth="1" min="45" max="45" style="1" width="10.875"/>
    <col customWidth="1" min="46" max="46" style="1" width="17.375"/>
    <col customWidth="1" min="47" max="48" style="1" width="4.125"/>
    <col customWidth="1" min="49" max="49" style="1" width="3.75"/>
    <col customWidth="1" min="50" max="50" style="1" width="3.875"/>
    <col customWidth="1" min="51" max="51" style="1" width="4.5"/>
    <col customWidth="1" min="52" max="52" style="1" width="5"/>
    <col customWidth="1" min="53" max="53" style="1" width="5.5"/>
    <col customWidth="1" min="54" max="54" style="1" width="5.75"/>
    <col customWidth="1" min="55" max="55" style="1" width="5.5"/>
    <col customWidth="1" min="56" max="57" style="1" width="5"/>
    <col customWidth="1" min="58" max="58" style="1" width="12.875"/>
    <col customWidth="1" min="59" max="68" style="1" width="5"/>
    <col customWidth="1" min="69" max="257" style="1" width="9"/>
  </cols>
  <sheetData>
    <row r="1">
      <c r="AL1" s="114" t="s">
        <v>526</v>
      </c>
    </row>
    <row r="2">
      <c r="AL2" s="114" t="s">
        <v>1</v>
      </c>
    </row>
    <row r="3">
      <c r="AJ3" s="1" t="s">
        <v>572</v>
      </c>
      <c r="AK3" s="1" t="s">
        <v>312</v>
      </c>
      <c r="AL3" s="114" t="s">
        <v>313</v>
      </c>
      <c r="AM3" s="1" t="s">
        <v>314</v>
      </c>
    </row>
    <row r="4" ht="18.75">
      <c r="A4" s="968" t="s">
        <v>527</v>
      </c>
      <c r="B4" s="968"/>
      <c r="C4" s="968"/>
      <c r="D4" s="968"/>
      <c r="E4" s="968"/>
      <c r="F4" s="968"/>
      <c r="G4" s="968"/>
      <c r="H4" s="968"/>
      <c r="I4" s="968"/>
      <c r="J4" s="968"/>
      <c r="K4" s="968"/>
      <c r="L4" s="968"/>
      <c r="M4" s="968"/>
      <c r="N4" s="968"/>
      <c r="O4" s="968"/>
      <c r="P4" s="968"/>
      <c r="Q4" s="968"/>
      <c r="R4" s="968"/>
      <c r="S4" s="968"/>
      <c r="T4" s="968"/>
      <c r="U4" s="968"/>
      <c r="V4" s="968"/>
      <c r="W4" s="968"/>
      <c r="X4" s="968"/>
      <c r="Y4" s="968"/>
      <c r="Z4" s="968"/>
      <c r="AA4" s="968"/>
      <c r="AB4" s="968"/>
      <c r="AC4" s="968"/>
      <c r="AD4" s="968"/>
      <c r="AE4" s="968"/>
      <c r="AF4" s="968"/>
      <c r="AG4" s="968"/>
      <c r="AH4" s="968"/>
      <c r="AI4" s="968"/>
      <c r="AJ4" s="968"/>
      <c r="AK4" s="968"/>
      <c r="AL4" s="968"/>
    </row>
    <row r="5" ht="18.75">
      <c r="A5" s="940" t="s">
        <v>415</v>
      </c>
      <c r="B5" s="940"/>
      <c r="C5" s="940"/>
      <c r="D5" s="940"/>
      <c r="E5" s="940"/>
      <c r="F5" s="940"/>
      <c r="G5" s="940"/>
      <c r="H5" s="940"/>
      <c r="I5" s="940"/>
      <c r="J5" s="940"/>
      <c r="K5" s="940"/>
      <c r="L5" s="940"/>
      <c r="M5" s="940"/>
      <c r="N5" s="940"/>
      <c r="O5" s="940"/>
      <c r="P5" s="940"/>
      <c r="Q5" s="940"/>
      <c r="R5" s="940"/>
      <c r="S5" s="940"/>
      <c r="T5" s="940"/>
      <c r="U5" s="940"/>
      <c r="V5" s="940"/>
      <c r="W5" s="940"/>
      <c r="X5" s="940"/>
      <c r="Y5" s="940"/>
      <c r="Z5" s="940"/>
      <c r="AA5" s="940"/>
      <c r="AB5" s="940"/>
      <c r="AC5" s="940"/>
      <c r="AD5" s="940"/>
      <c r="AE5" s="940"/>
      <c r="AF5" s="940"/>
      <c r="AG5" s="940"/>
      <c r="AH5" s="940"/>
      <c r="AI5" s="940"/>
      <c r="AJ5" s="940"/>
      <c r="AK5" s="940"/>
      <c r="AL5" s="940"/>
    </row>
    <row r="6">
      <c r="A6" s="268"/>
      <c r="B6" s="268"/>
      <c r="C6" s="268"/>
      <c r="D6" s="268"/>
      <c r="E6" s="268"/>
      <c r="F6" s="268"/>
      <c r="G6" s="268"/>
      <c r="H6" s="268"/>
      <c r="I6" s="268"/>
      <c r="J6" s="268"/>
      <c r="K6" s="268"/>
      <c r="L6" s="268"/>
      <c r="M6" s="268"/>
      <c r="N6" s="268"/>
      <c r="O6" s="268"/>
      <c r="P6" s="268"/>
      <c r="Q6" s="268"/>
      <c r="R6" s="268"/>
      <c r="S6" s="268"/>
      <c r="T6" s="268"/>
      <c r="U6" s="268"/>
      <c r="V6" s="268"/>
      <c r="W6" s="268"/>
      <c r="X6" s="268"/>
      <c r="Y6" s="268"/>
      <c r="Z6" s="268"/>
      <c r="AA6" s="268"/>
      <c r="AB6" s="268"/>
      <c r="AC6" s="268"/>
      <c r="AD6" s="268"/>
      <c r="AE6" s="268"/>
      <c r="AF6" s="268"/>
      <c r="AG6" s="268"/>
      <c r="AH6" s="268"/>
      <c r="AI6" s="268"/>
      <c r="AJ6" s="268"/>
      <c r="AK6" s="268"/>
      <c r="AL6" s="268"/>
    </row>
    <row r="7" ht="18.75">
      <c r="A7" s="902" t="s">
        <v>317</v>
      </c>
      <c r="B7" s="902"/>
      <c r="C7" s="902"/>
      <c r="D7" s="902"/>
      <c r="E7" s="902"/>
      <c r="F7" s="902"/>
      <c r="G7" s="902"/>
      <c r="H7" s="902"/>
      <c r="I7" s="902"/>
      <c r="J7" s="902"/>
      <c r="K7" s="902"/>
      <c r="L7" s="902"/>
      <c r="M7" s="902"/>
      <c r="N7" s="902"/>
      <c r="O7" s="902"/>
      <c r="P7" s="902"/>
      <c r="Q7" s="902"/>
      <c r="R7" s="902"/>
      <c r="S7" s="902"/>
      <c r="T7" s="902"/>
      <c r="U7" s="902"/>
      <c r="V7" s="902"/>
      <c r="W7" s="902"/>
      <c r="X7" s="902"/>
      <c r="Y7" s="902"/>
      <c r="Z7" s="902"/>
      <c r="AA7" s="902"/>
      <c r="AB7" s="902"/>
      <c r="AC7" s="902"/>
      <c r="AD7" s="902"/>
      <c r="AE7" s="902"/>
      <c r="AF7" s="902"/>
      <c r="AG7" s="902"/>
      <c r="AH7" s="902"/>
      <c r="AI7" s="902"/>
      <c r="AJ7" s="902"/>
      <c r="AK7" s="902"/>
      <c r="AL7" s="902"/>
      <c r="AM7" s="8"/>
      <c r="AN7" s="8"/>
      <c r="AO7" s="8"/>
      <c r="AP7" s="8"/>
      <c r="AQ7" s="8"/>
      <c r="AR7" s="8"/>
      <c r="AS7" s="8"/>
      <c r="AT7" s="8"/>
      <c r="AU7" s="8"/>
      <c r="AV7" s="8"/>
      <c r="AW7" s="8"/>
      <c r="AX7" s="8"/>
      <c r="AY7" s="8"/>
      <c r="AZ7" s="8"/>
      <c r="BA7" s="8"/>
      <c r="BB7" s="8"/>
      <c r="BC7" s="8"/>
      <c r="BD7" s="8"/>
      <c r="BE7" s="8"/>
      <c r="BF7" s="8"/>
      <c r="BG7" s="8"/>
      <c r="BH7" s="8"/>
      <c r="BI7" s="8"/>
      <c r="BJ7" s="8"/>
      <c r="BK7" s="8"/>
      <c r="BL7" s="8"/>
      <c r="BM7" s="8"/>
      <c r="BN7" s="8"/>
      <c r="BO7" s="8"/>
    </row>
    <row r="8">
      <c r="A8" s="903" t="s">
        <v>4</v>
      </c>
      <c r="B8" s="903"/>
      <c r="C8" s="903"/>
      <c r="D8" s="903"/>
      <c r="E8" s="903"/>
      <c r="F8" s="903"/>
      <c r="G8" s="903"/>
      <c r="H8" s="903"/>
      <c r="I8" s="903"/>
      <c r="J8" s="903"/>
      <c r="K8" s="903"/>
      <c r="L8" s="903"/>
      <c r="M8" s="903"/>
      <c r="N8" s="903"/>
      <c r="O8" s="903"/>
      <c r="P8" s="903"/>
      <c r="Q8" s="903"/>
      <c r="R8" s="903"/>
      <c r="S8" s="903"/>
      <c r="T8" s="903"/>
      <c r="U8" s="903"/>
      <c r="V8" s="903"/>
      <c r="W8" s="903"/>
      <c r="X8" s="903"/>
      <c r="Y8" s="903"/>
      <c r="Z8" s="903"/>
      <c r="AA8" s="903"/>
      <c r="AB8" s="903"/>
      <c r="AC8" s="903"/>
      <c r="AD8" s="903"/>
      <c r="AE8" s="903"/>
      <c r="AF8" s="903"/>
      <c r="AG8" s="903"/>
      <c r="AH8" s="903"/>
      <c r="AI8" s="903"/>
      <c r="AJ8" s="903"/>
      <c r="AK8" s="903"/>
      <c r="AL8" s="903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</row>
    <row r="9">
      <c r="A9" s="9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  <c r="AI9" s="9"/>
      <c r="AJ9" s="9"/>
      <c r="AK9" s="9"/>
      <c r="AL9" s="9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</row>
    <row r="10">
      <c r="A10" s="904" t="s">
        <v>1399</v>
      </c>
      <c r="B10" s="904"/>
      <c r="C10" s="904"/>
      <c r="D10" s="904"/>
      <c r="E10" s="904"/>
      <c r="F10" s="904"/>
      <c r="G10" s="904"/>
      <c r="H10" s="904"/>
      <c r="I10" s="904"/>
      <c r="J10" s="904"/>
      <c r="K10" s="904"/>
      <c r="L10" s="904"/>
      <c r="M10" s="904"/>
      <c r="N10" s="904"/>
      <c r="O10" s="904"/>
      <c r="P10" s="904"/>
      <c r="Q10" s="904"/>
      <c r="R10" s="904"/>
      <c r="S10" s="904"/>
      <c r="T10" s="904"/>
      <c r="U10" s="904"/>
      <c r="V10" s="904"/>
      <c r="W10" s="904"/>
      <c r="X10" s="904"/>
      <c r="Y10" s="904"/>
      <c r="Z10" s="904"/>
      <c r="AA10" s="904"/>
      <c r="AB10" s="904"/>
      <c r="AC10" s="904"/>
      <c r="AD10" s="904"/>
      <c r="AE10" s="904"/>
      <c r="AF10" s="904"/>
      <c r="AG10" s="904"/>
      <c r="AH10" s="904"/>
      <c r="AI10" s="904"/>
      <c r="AJ10" s="904"/>
      <c r="AK10" s="904"/>
      <c r="AL10" s="904"/>
      <c r="AM10" s="271"/>
      <c r="AN10" s="271"/>
      <c r="AO10" s="271"/>
      <c r="AP10" s="271"/>
      <c r="AQ10" s="271"/>
      <c r="AR10" s="271"/>
      <c r="AS10" s="271"/>
      <c r="AT10" s="271"/>
      <c r="AU10" s="271"/>
      <c r="AV10" s="271"/>
      <c r="AW10" s="271"/>
      <c r="AX10" s="271"/>
      <c r="AY10" s="271"/>
      <c r="AZ10" s="271"/>
      <c r="BA10" s="271"/>
      <c r="BB10" s="271"/>
      <c r="BC10" s="271"/>
      <c r="BD10" s="271"/>
      <c r="BE10" s="271"/>
      <c r="BF10" s="271"/>
    </row>
    <row r="11" ht="18.75">
      <c r="A11" s="162"/>
      <c r="B11" s="162"/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2"/>
      <c r="N11" s="162"/>
      <c r="O11" s="162"/>
      <c r="P11" s="162"/>
      <c r="Q11" s="162"/>
      <c r="R11" s="162"/>
      <c r="S11" s="162"/>
      <c r="T11" s="162"/>
      <c r="U11" s="162"/>
      <c r="V11" s="162"/>
      <c r="W11" s="162"/>
      <c r="X11" s="162"/>
      <c r="Y11" s="162"/>
      <c r="Z11" s="162"/>
      <c r="AA11" s="162"/>
      <c r="AB11" s="162"/>
      <c r="AC11" s="162"/>
      <c r="AD11" s="162"/>
      <c r="AE11" s="162"/>
      <c r="AF11" s="162"/>
      <c r="AG11" s="162"/>
      <c r="AH11" s="162"/>
      <c r="AI11" s="162"/>
      <c r="AJ11" s="162"/>
      <c r="AK11" s="162"/>
      <c r="AL11" s="162"/>
      <c r="AM11" s="310"/>
      <c r="AN11" s="310"/>
      <c r="AO11" s="310"/>
      <c r="AP11" s="310"/>
      <c r="AQ11" s="310"/>
      <c r="AR11" s="310"/>
      <c r="AS11" s="310"/>
      <c r="AT11" s="310"/>
      <c r="AU11" s="310"/>
      <c r="AV11" s="310"/>
      <c r="AW11" s="310"/>
      <c r="AX11" s="310"/>
    </row>
    <row r="12" ht="18.75">
      <c r="A12" s="969" t="str">
        <f>'Приложение 5-2021'!A12:AL12</f>
        <v xml:space="preserve">Утвержденные плановые значения показателей приведены в соответствии с  Приказом Министерства жилищно-коммунального хозяйства и энергетики Новосибирской области от 20.10.2023 года № 170-НПА</v>
      </c>
      <c r="B12" s="969"/>
      <c r="C12" s="969"/>
      <c r="D12" s="969"/>
      <c r="E12" s="969"/>
      <c r="F12" s="969"/>
      <c r="G12" s="969"/>
      <c r="H12" s="969"/>
      <c r="I12" s="969"/>
      <c r="J12" s="969"/>
      <c r="K12" s="969"/>
      <c r="L12" s="969"/>
      <c r="M12" s="969"/>
      <c r="N12" s="969"/>
      <c r="O12" s="969"/>
      <c r="P12" s="969"/>
      <c r="Q12" s="969"/>
      <c r="R12" s="969"/>
      <c r="S12" s="969"/>
      <c r="T12" s="969"/>
      <c r="U12" s="969"/>
      <c r="V12" s="969"/>
      <c r="W12" s="969"/>
      <c r="X12" s="969"/>
      <c r="Y12" s="969"/>
      <c r="Z12" s="969"/>
      <c r="AA12" s="969"/>
      <c r="AB12" s="969"/>
      <c r="AC12" s="969"/>
      <c r="AD12" s="969"/>
      <c r="AE12" s="969"/>
      <c r="AF12" s="969"/>
      <c r="AG12" s="969"/>
      <c r="AH12" s="969"/>
      <c r="AI12" s="969"/>
      <c r="AJ12" s="969"/>
      <c r="AK12" s="969"/>
      <c r="AL12" s="969"/>
      <c r="AM12" s="273"/>
      <c r="AN12" s="273"/>
      <c r="AO12" s="273"/>
      <c r="AP12" s="273"/>
      <c r="AQ12" s="273"/>
      <c r="AR12" s="273"/>
      <c r="AS12" s="273"/>
      <c r="AT12" s="273"/>
      <c r="AU12" s="273"/>
      <c r="AV12" s="273"/>
      <c r="AW12" s="273"/>
      <c r="AX12" s="273"/>
      <c r="AY12" s="273"/>
      <c r="AZ12" s="273"/>
      <c r="BA12" s="273"/>
      <c r="BB12" s="273"/>
      <c r="BC12" s="273"/>
      <c r="BD12" s="273"/>
      <c r="BE12" s="273"/>
      <c r="BF12" s="273"/>
      <c r="BG12" s="273"/>
      <c r="BH12" s="273"/>
      <c r="BI12" s="273"/>
      <c r="BJ12" s="273"/>
      <c r="BK12" s="273"/>
      <c r="BL12" s="273"/>
      <c r="BM12" s="273"/>
      <c r="BN12" s="273"/>
      <c r="BO12" s="273"/>
    </row>
    <row r="13" ht="15.75" customHeight="1">
      <c r="A13" s="970" t="s">
        <v>320</v>
      </c>
      <c r="B13" s="970"/>
      <c r="C13" s="970"/>
      <c r="D13" s="970"/>
      <c r="E13" s="970"/>
      <c r="F13" s="970"/>
      <c r="G13" s="970"/>
      <c r="H13" s="970"/>
      <c r="I13" s="970"/>
      <c r="J13" s="970"/>
      <c r="K13" s="970"/>
      <c r="L13" s="970"/>
      <c r="M13" s="970"/>
      <c r="N13" s="970"/>
      <c r="O13" s="970"/>
      <c r="P13" s="970"/>
      <c r="Q13" s="970"/>
      <c r="R13" s="970"/>
      <c r="S13" s="970"/>
      <c r="T13" s="970"/>
      <c r="U13" s="970"/>
      <c r="V13" s="970"/>
      <c r="W13" s="970"/>
      <c r="X13" s="970"/>
      <c r="Y13" s="970"/>
      <c r="Z13" s="970"/>
      <c r="AA13" s="970"/>
      <c r="AB13" s="970"/>
      <c r="AC13" s="970"/>
      <c r="AD13" s="970"/>
      <c r="AE13" s="970"/>
      <c r="AF13" s="970"/>
      <c r="AG13" s="970"/>
      <c r="AH13" s="970"/>
      <c r="AI13" s="970"/>
      <c r="AJ13" s="970"/>
      <c r="AK13" s="970"/>
      <c r="AL13" s="970"/>
      <c r="AM13" s="274"/>
      <c r="AN13" s="274"/>
      <c r="AO13" s="274"/>
      <c r="AP13" s="274"/>
      <c r="AQ13" s="274"/>
      <c r="AR13" s="274"/>
      <c r="AS13" s="274"/>
      <c r="AT13" s="274"/>
      <c r="AU13" s="274"/>
      <c r="AV13" s="274"/>
      <c r="AW13" s="274"/>
      <c r="AX13" s="274"/>
      <c r="AY13" s="274"/>
      <c r="AZ13" s="274"/>
      <c r="BA13" s="274"/>
      <c r="BB13" s="274"/>
      <c r="BC13" s="274"/>
      <c r="BD13" s="274"/>
      <c r="BE13" s="274"/>
      <c r="BF13" s="274"/>
      <c r="BG13" s="274"/>
      <c r="BH13" s="274"/>
      <c r="BI13" s="274"/>
      <c r="BJ13" s="274"/>
      <c r="BK13" s="274"/>
      <c r="BL13" s="274"/>
      <c r="BM13" s="274"/>
      <c r="BN13" s="274"/>
      <c r="BO13" s="274"/>
    </row>
    <row r="14" s="237" customFormat="1">
      <c r="A14" s="951"/>
      <c r="B14" s="951"/>
      <c r="C14" s="951"/>
      <c r="D14" s="951"/>
      <c r="E14" s="951"/>
      <c r="F14" s="951"/>
      <c r="G14" s="951"/>
      <c r="H14" s="951"/>
      <c r="I14" s="951"/>
      <c r="J14" s="951"/>
      <c r="K14" s="951"/>
      <c r="L14" s="951"/>
      <c r="M14" s="951"/>
      <c r="N14" s="951"/>
      <c r="O14" s="951"/>
      <c r="P14" s="951"/>
      <c r="Q14" s="951"/>
      <c r="R14" s="951"/>
      <c r="S14" s="951"/>
      <c r="T14" s="951"/>
      <c r="U14" s="951"/>
      <c r="V14" s="951"/>
      <c r="W14" s="951"/>
      <c r="X14" s="951"/>
      <c r="Y14" s="951"/>
      <c r="Z14" s="951"/>
      <c r="AA14" s="951"/>
      <c r="AB14" s="951"/>
      <c r="AC14" s="951"/>
      <c r="AD14" s="951"/>
      <c r="AE14" s="951"/>
      <c r="AF14" s="951"/>
      <c r="AG14" s="951"/>
      <c r="AH14" s="951"/>
      <c r="AI14" s="951"/>
      <c r="AJ14" s="951"/>
      <c r="AK14" s="951"/>
      <c r="AL14" s="951"/>
      <c r="AM14" s="250"/>
      <c r="AN14" s="250"/>
      <c r="AO14" s="250"/>
      <c r="AP14" s="250"/>
      <c r="AQ14" s="299"/>
      <c r="AR14" s="299"/>
      <c r="AS14" s="299"/>
      <c r="AT14" s="299"/>
      <c r="AU14" s="299"/>
      <c r="AV14" s="299"/>
      <c r="AW14" s="299"/>
      <c r="AX14" s="299"/>
      <c r="AY14" s="299"/>
      <c r="AZ14" s="299"/>
      <c r="BA14" s="299"/>
      <c r="BB14" s="299"/>
      <c r="BC14" s="299"/>
      <c r="BD14" s="299"/>
      <c r="BE14" s="299"/>
      <c r="BF14" s="299"/>
    </row>
    <row r="15" s="237" customFormat="1" ht="19.5" customHeight="1">
      <c r="A15" s="952" t="s">
        <v>6</v>
      </c>
      <c r="B15" s="955" t="s">
        <v>7</v>
      </c>
      <c r="C15" s="955" t="s">
        <v>240</v>
      </c>
      <c r="D15" s="967" t="s">
        <v>579</v>
      </c>
      <c r="E15" s="967"/>
      <c r="F15" s="967"/>
      <c r="G15" s="967"/>
      <c r="H15" s="967"/>
      <c r="I15" s="967"/>
      <c r="J15" s="967"/>
      <c r="K15" s="967"/>
      <c r="L15" s="967"/>
      <c r="M15" s="967"/>
      <c r="N15" s="967"/>
      <c r="O15" s="967"/>
      <c r="P15" s="967"/>
      <c r="Q15" s="967"/>
      <c r="R15" s="967"/>
      <c r="S15" s="967"/>
      <c r="T15" s="967"/>
      <c r="U15" s="967"/>
      <c r="V15" s="967"/>
      <c r="W15" s="967"/>
      <c r="X15" s="967"/>
      <c r="Y15" s="967"/>
      <c r="Z15" s="967"/>
      <c r="AA15" s="967"/>
      <c r="AB15" s="967"/>
      <c r="AC15" s="967"/>
      <c r="AD15" s="967"/>
      <c r="AE15" s="967"/>
      <c r="AF15" s="967"/>
      <c r="AG15" s="967"/>
      <c r="AH15" s="967"/>
      <c r="AI15" s="967"/>
      <c r="AJ15" s="967"/>
      <c r="AK15" s="967"/>
      <c r="AL15" s="967"/>
    </row>
    <row r="16" s="237" customFormat="1" ht="43.5" customHeight="1">
      <c r="A16" s="953"/>
      <c r="B16" s="955"/>
      <c r="C16" s="955"/>
      <c r="D16" s="967" t="s">
        <v>530</v>
      </c>
      <c r="E16" s="967"/>
      <c r="F16" s="967"/>
      <c r="G16" s="967"/>
      <c r="H16" s="967"/>
      <c r="I16" s="967"/>
      <c r="J16" s="967"/>
      <c r="K16" s="967" t="s">
        <v>531</v>
      </c>
      <c r="L16" s="967"/>
      <c r="M16" s="967"/>
      <c r="N16" s="967"/>
      <c r="O16" s="967"/>
      <c r="P16" s="967"/>
      <c r="Q16" s="967"/>
      <c r="R16" s="967" t="s">
        <v>532</v>
      </c>
      <c r="S16" s="967"/>
      <c r="T16" s="967"/>
      <c r="U16" s="967"/>
      <c r="V16" s="967"/>
      <c r="W16" s="967"/>
      <c r="X16" s="967"/>
      <c r="Y16" s="967" t="s">
        <v>533</v>
      </c>
      <c r="Z16" s="967"/>
      <c r="AA16" s="967"/>
      <c r="AB16" s="967"/>
      <c r="AC16" s="967"/>
      <c r="AD16" s="967"/>
      <c r="AE16" s="967"/>
      <c r="AF16" s="955" t="s">
        <v>578</v>
      </c>
      <c r="AG16" s="955"/>
      <c r="AH16" s="955"/>
      <c r="AI16" s="955"/>
      <c r="AJ16" s="955"/>
      <c r="AK16" s="955"/>
      <c r="AL16" s="955"/>
    </row>
    <row r="17" s="237" customFormat="1" ht="43.5" customHeight="1">
      <c r="A17" s="953"/>
      <c r="B17" s="955"/>
      <c r="C17" s="955"/>
      <c r="D17" s="251" t="s">
        <v>430</v>
      </c>
      <c r="E17" s="967" t="s">
        <v>431</v>
      </c>
      <c r="F17" s="967"/>
      <c r="G17" s="967"/>
      <c r="H17" s="967"/>
      <c r="I17" s="967"/>
      <c r="J17" s="967"/>
      <c r="K17" s="251" t="s">
        <v>430</v>
      </c>
      <c r="L17" s="955" t="s">
        <v>431</v>
      </c>
      <c r="M17" s="955"/>
      <c r="N17" s="955"/>
      <c r="O17" s="955"/>
      <c r="P17" s="955"/>
      <c r="Q17" s="955"/>
      <c r="R17" s="251" t="s">
        <v>430</v>
      </c>
      <c r="S17" s="955" t="s">
        <v>431</v>
      </c>
      <c r="T17" s="955"/>
      <c r="U17" s="955"/>
      <c r="V17" s="955"/>
      <c r="W17" s="955"/>
      <c r="X17" s="955"/>
      <c r="Y17" s="251" t="s">
        <v>430</v>
      </c>
      <c r="Z17" s="955" t="s">
        <v>431</v>
      </c>
      <c r="AA17" s="955"/>
      <c r="AB17" s="955"/>
      <c r="AC17" s="955"/>
      <c r="AD17" s="955"/>
      <c r="AE17" s="955"/>
      <c r="AF17" s="251" t="s">
        <v>430</v>
      </c>
      <c r="AG17" s="955" t="s">
        <v>431</v>
      </c>
      <c r="AH17" s="955"/>
      <c r="AI17" s="955"/>
      <c r="AJ17" s="955"/>
      <c r="AK17" s="955"/>
      <c r="AL17" s="955"/>
    </row>
    <row r="18" s="237" customFormat="1" ht="87.75" customHeight="1">
      <c r="A18" s="954"/>
      <c r="B18" s="955"/>
      <c r="C18" s="955"/>
      <c r="D18" s="254" t="s">
        <v>432</v>
      </c>
      <c r="E18" s="254" t="s">
        <v>432</v>
      </c>
      <c r="F18" s="255" t="s">
        <v>433</v>
      </c>
      <c r="G18" s="255" t="s">
        <v>434</v>
      </c>
      <c r="H18" s="255" t="s">
        <v>435</v>
      </c>
      <c r="I18" s="255" t="s">
        <v>436</v>
      </c>
      <c r="J18" s="255" t="s">
        <v>437</v>
      </c>
      <c r="K18" s="254" t="s">
        <v>432</v>
      </c>
      <c r="L18" s="254" t="s">
        <v>432</v>
      </c>
      <c r="M18" s="255" t="s">
        <v>433</v>
      </c>
      <c r="N18" s="255" t="s">
        <v>434</v>
      </c>
      <c r="O18" s="255" t="s">
        <v>435</v>
      </c>
      <c r="P18" s="255" t="s">
        <v>436</v>
      </c>
      <c r="Q18" s="255" t="s">
        <v>437</v>
      </c>
      <c r="R18" s="254" t="s">
        <v>432</v>
      </c>
      <c r="S18" s="254" t="s">
        <v>432</v>
      </c>
      <c r="T18" s="255" t="s">
        <v>433</v>
      </c>
      <c r="U18" s="255" t="s">
        <v>434</v>
      </c>
      <c r="V18" s="255" t="s">
        <v>435</v>
      </c>
      <c r="W18" s="255" t="s">
        <v>436</v>
      </c>
      <c r="X18" s="255" t="s">
        <v>437</v>
      </c>
      <c r="Y18" s="254" t="s">
        <v>432</v>
      </c>
      <c r="Z18" s="254" t="s">
        <v>432</v>
      </c>
      <c r="AA18" s="255" t="s">
        <v>433</v>
      </c>
      <c r="AB18" s="255" t="s">
        <v>434</v>
      </c>
      <c r="AC18" s="255" t="s">
        <v>435</v>
      </c>
      <c r="AD18" s="255" t="s">
        <v>436</v>
      </c>
      <c r="AE18" s="255" t="s">
        <v>437</v>
      </c>
      <c r="AF18" s="254" t="s">
        <v>432</v>
      </c>
      <c r="AG18" s="254" t="s">
        <v>432</v>
      </c>
      <c r="AH18" s="255" t="s">
        <v>433</v>
      </c>
      <c r="AI18" s="255" t="s">
        <v>434</v>
      </c>
      <c r="AJ18" s="255" t="s">
        <v>435</v>
      </c>
      <c r="AK18" s="255" t="s">
        <v>436</v>
      </c>
      <c r="AL18" s="255" t="s">
        <v>437</v>
      </c>
    </row>
    <row r="19" s="237" customFormat="1">
      <c r="A19" s="253">
        <v>1</v>
      </c>
      <c r="B19" s="253">
        <v>2</v>
      </c>
      <c r="C19" s="253">
        <v>3</v>
      </c>
      <c r="D19" s="257" t="s">
        <v>535</v>
      </c>
      <c r="E19" s="257" t="s">
        <v>536</v>
      </c>
      <c r="F19" s="257" t="s">
        <v>537</v>
      </c>
      <c r="G19" s="257" t="s">
        <v>538</v>
      </c>
      <c r="H19" s="257" t="s">
        <v>539</v>
      </c>
      <c r="I19" s="257" t="s">
        <v>540</v>
      </c>
      <c r="J19" s="257" t="s">
        <v>541</v>
      </c>
      <c r="K19" s="257" t="s">
        <v>542</v>
      </c>
      <c r="L19" s="257" t="s">
        <v>543</v>
      </c>
      <c r="M19" s="257" t="s">
        <v>544</v>
      </c>
      <c r="N19" s="257" t="s">
        <v>545</v>
      </c>
      <c r="O19" s="257" t="s">
        <v>546</v>
      </c>
      <c r="P19" s="257" t="s">
        <v>547</v>
      </c>
      <c r="Q19" s="257" t="s">
        <v>548</v>
      </c>
      <c r="R19" s="257" t="s">
        <v>549</v>
      </c>
      <c r="S19" s="257" t="s">
        <v>550</v>
      </c>
      <c r="T19" s="257" t="s">
        <v>551</v>
      </c>
      <c r="U19" s="257" t="s">
        <v>552</v>
      </c>
      <c r="V19" s="257" t="s">
        <v>553</v>
      </c>
      <c r="W19" s="257" t="s">
        <v>554</v>
      </c>
      <c r="X19" s="257" t="s">
        <v>555</v>
      </c>
      <c r="Y19" s="257" t="s">
        <v>556</v>
      </c>
      <c r="Z19" s="257" t="s">
        <v>557</v>
      </c>
      <c r="AA19" s="257" t="s">
        <v>558</v>
      </c>
      <c r="AB19" s="257" t="s">
        <v>559</v>
      </c>
      <c r="AC19" s="257" t="s">
        <v>560</v>
      </c>
      <c r="AD19" s="257" t="s">
        <v>561</v>
      </c>
      <c r="AE19" s="257" t="s">
        <v>562</v>
      </c>
      <c r="AF19" s="257" t="s">
        <v>563</v>
      </c>
      <c r="AG19" s="257" t="s">
        <v>564</v>
      </c>
      <c r="AH19" s="257" t="s">
        <v>565</v>
      </c>
      <c r="AI19" s="257" t="s">
        <v>566</v>
      </c>
      <c r="AJ19" s="257" t="s">
        <v>522</v>
      </c>
      <c r="AK19" s="257" t="s">
        <v>567</v>
      </c>
      <c r="AL19" s="257" t="s">
        <v>568</v>
      </c>
    </row>
    <row r="20" s="243" customFormat="1">
      <c r="A20" s="26" t="s">
        <v>106</v>
      </c>
      <c r="B20" s="27" t="s">
        <v>107</v>
      </c>
      <c r="C20" s="27" t="s">
        <v>108</v>
      </c>
      <c r="D20" s="321" t="s">
        <v>109</v>
      </c>
      <c r="E20" s="321" t="s">
        <v>109</v>
      </c>
      <c r="F20" s="321" t="s">
        <v>109</v>
      </c>
      <c r="G20" s="321" t="s">
        <v>109</v>
      </c>
      <c r="H20" s="321" t="s">
        <v>109</v>
      </c>
      <c r="I20" s="321" t="s">
        <v>109</v>
      </c>
      <c r="J20" s="321" t="s">
        <v>109</v>
      </c>
      <c r="K20" s="321" t="s">
        <v>109</v>
      </c>
      <c r="L20" s="321" t="s">
        <v>109</v>
      </c>
      <c r="M20" s="321" t="s">
        <v>109</v>
      </c>
      <c r="N20" s="321" t="s">
        <v>109</v>
      </c>
      <c r="O20" s="321" t="s">
        <v>109</v>
      </c>
      <c r="P20" s="321" t="s">
        <v>109</v>
      </c>
      <c r="Q20" s="321" t="s">
        <v>109</v>
      </c>
      <c r="R20" s="321" t="s">
        <v>109</v>
      </c>
      <c r="S20" s="321" t="s">
        <v>109</v>
      </c>
      <c r="T20" s="321" t="s">
        <v>109</v>
      </c>
      <c r="U20" s="321" t="s">
        <v>109</v>
      </c>
      <c r="V20" s="321" t="s">
        <v>109</v>
      </c>
      <c r="W20" s="321" t="s">
        <v>109</v>
      </c>
      <c r="X20" s="321" t="s">
        <v>109</v>
      </c>
      <c r="Y20" s="321" t="s">
        <v>109</v>
      </c>
      <c r="Z20" s="31">
        <f>Z22</f>
        <v>34.895175333333334</v>
      </c>
      <c r="AA20" s="31">
        <f t="shared" ref="AA20:AL20" si="0">AA22</f>
        <v>0.80000000000000004</v>
      </c>
      <c r="AB20" s="321" t="str">
        <f t="shared" si="0"/>
        <v>н/д</v>
      </c>
      <c r="AC20" s="31">
        <f t="shared" si="0"/>
        <v>2</v>
      </c>
      <c r="AD20" s="321" t="str">
        <f t="shared" si="0"/>
        <v>н/д</v>
      </c>
      <c r="AE20" s="31">
        <f t="shared" si="0"/>
        <v>11</v>
      </c>
      <c r="AF20" s="321" t="str">
        <f t="shared" si="0"/>
        <v>н/д</v>
      </c>
      <c r="AG20" s="31">
        <f>AG22</f>
        <v>34.895175333333334</v>
      </c>
      <c r="AH20" s="31">
        <f>AH22</f>
        <v>0.80000000000000004</v>
      </c>
      <c r="AI20" s="321" t="str">
        <f t="shared" si="0"/>
        <v>н/д</v>
      </c>
      <c r="AJ20" s="31">
        <f>AJ22</f>
        <v>2</v>
      </c>
      <c r="AK20" s="321" t="str">
        <f t="shared" si="0"/>
        <v>н/д</v>
      </c>
      <c r="AL20" s="31">
        <f t="shared" si="0"/>
        <v>11</v>
      </c>
    </row>
    <row r="21" s="243" customFormat="1" hidden="1">
      <c r="A21" s="214" t="s">
        <v>110</v>
      </c>
      <c r="B21" s="215" t="s">
        <v>111</v>
      </c>
      <c r="C21" s="215" t="s">
        <v>108</v>
      </c>
      <c r="D21" s="322" t="s">
        <v>109</v>
      </c>
      <c r="E21" s="322" t="s">
        <v>109</v>
      </c>
      <c r="F21" s="322" t="s">
        <v>109</v>
      </c>
      <c r="G21" s="322" t="s">
        <v>109</v>
      </c>
      <c r="H21" s="322" t="s">
        <v>109</v>
      </c>
      <c r="I21" s="322" t="s">
        <v>109</v>
      </c>
      <c r="J21" s="322" t="s">
        <v>109</v>
      </c>
      <c r="K21" s="322" t="s">
        <v>109</v>
      </c>
      <c r="L21" s="322" t="s">
        <v>109</v>
      </c>
      <c r="M21" s="322" t="s">
        <v>109</v>
      </c>
      <c r="N21" s="322" t="s">
        <v>109</v>
      </c>
      <c r="O21" s="322" t="s">
        <v>109</v>
      </c>
      <c r="P21" s="322" t="s">
        <v>109</v>
      </c>
      <c r="Q21" s="322" t="s">
        <v>109</v>
      </c>
      <c r="R21" s="322" t="s">
        <v>109</v>
      </c>
      <c r="S21" s="322" t="s">
        <v>109</v>
      </c>
      <c r="T21" s="322" t="s">
        <v>109</v>
      </c>
      <c r="U21" s="322" t="s">
        <v>109</v>
      </c>
      <c r="V21" s="322" t="s">
        <v>109</v>
      </c>
      <c r="W21" s="322" t="s">
        <v>109</v>
      </c>
      <c r="X21" s="322" t="s">
        <v>109</v>
      </c>
      <c r="Y21" s="322" t="s">
        <v>109</v>
      </c>
      <c r="Z21" s="259">
        <f>SUM(Z22:Z23)</f>
        <v>560024.82264600007</v>
      </c>
      <c r="AA21" s="259">
        <f t="shared" ref="AA21:AL21" si="1">SUM(AA22:AA23)</f>
        <v>42511.199999999997</v>
      </c>
      <c r="AB21" s="322">
        <f t="shared" si="1"/>
        <v>0</v>
      </c>
      <c r="AC21" s="259">
        <f t="shared" si="1"/>
        <v>106278</v>
      </c>
      <c r="AD21" s="322">
        <f t="shared" si="1"/>
        <v>0</v>
      </c>
      <c r="AE21" s="259">
        <f t="shared" si="1"/>
        <v>371997</v>
      </c>
      <c r="AF21" s="322">
        <f t="shared" si="1"/>
        <v>0</v>
      </c>
      <c r="AG21" s="259">
        <f>SUM(AG22:AG23)</f>
        <v>560024.82264600007</v>
      </c>
      <c r="AH21" s="259">
        <f>SUM(AH22:AH23)</f>
        <v>42511.199999999997</v>
      </c>
      <c r="AI21" s="322">
        <f t="shared" si="1"/>
        <v>0</v>
      </c>
      <c r="AJ21" s="259">
        <f>SUM(AJ22:AJ23)</f>
        <v>106278</v>
      </c>
      <c r="AK21" s="322">
        <f t="shared" si="1"/>
        <v>0</v>
      </c>
      <c r="AL21" s="259">
        <f t="shared" si="1"/>
        <v>371997</v>
      </c>
    </row>
    <row r="22" s="243" customFormat="1" ht="31.5">
      <c r="A22" s="39" t="s">
        <v>112</v>
      </c>
      <c r="B22" s="40" t="s">
        <v>113</v>
      </c>
      <c r="C22" s="40" t="s">
        <v>108</v>
      </c>
      <c r="D22" s="323" t="s">
        <v>109</v>
      </c>
      <c r="E22" s="323" t="s">
        <v>109</v>
      </c>
      <c r="F22" s="323" t="s">
        <v>109</v>
      </c>
      <c r="G22" s="323" t="s">
        <v>109</v>
      </c>
      <c r="H22" s="323" t="s">
        <v>109</v>
      </c>
      <c r="I22" s="323" t="s">
        <v>109</v>
      </c>
      <c r="J22" s="323" t="s">
        <v>109</v>
      </c>
      <c r="K22" s="323" t="s">
        <v>109</v>
      </c>
      <c r="L22" s="323" t="s">
        <v>109</v>
      </c>
      <c r="M22" s="323" t="s">
        <v>109</v>
      </c>
      <c r="N22" s="323" t="s">
        <v>109</v>
      </c>
      <c r="O22" s="323" t="s">
        <v>109</v>
      </c>
      <c r="P22" s="323" t="s">
        <v>109</v>
      </c>
      <c r="Q22" s="323" t="s">
        <v>109</v>
      </c>
      <c r="R22" s="323" t="s">
        <v>109</v>
      </c>
      <c r="S22" s="323" t="s">
        <v>109</v>
      </c>
      <c r="T22" s="323" t="s">
        <v>109</v>
      </c>
      <c r="U22" s="323" t="s">
        <v>109</v>
      </c>
      <c r="V22" s="323" t="s">
        <v>109</v>
      </c>
      <c r="W22" s="323" t="s">
        <v>109</v>
      </c>
      <c r="X22" s="323" t="s">
        <v>109</v>
      </c>
      <c r="Y22" s="323" t="s">
        <v>109</v>
      </c>
      <c r="Z22" s="43">
        <f>Z27</f>
        <v>34.895175333333334</v>
      </c>
      <c r="AA22" s="43">
        <f t="shared" ref="AA22:AL22" si="2">AA27</f>
        <v>0.80000000000000004</v>
      </c>
      <c r="AB22" s="323" t="str">
        <f t="shared" si="2"/>
        <v>н/д</v>
      </c>
      <c r="AC22" s="43">
        <f t="shared" si="2"/>
        <v>2</v>
      </c>
      <c r="AD22" s="323" t="str">
        <f t="shared" si="2"/>
        <v>н/д</v>
      </c>
      <c r="AE22" s="43">
        <f t="shared" si="2"/>
        <v>11</v>
      </c>
      <c r="AF22" s="323" t="str">
        <f t="shared" si="2"/>
        <v>н/д</v>
      </c>
      <c r="AG22" s="43">
        <f>AG27</f>
        <v>34.895175333333334</v>
      </c>
      <c r="AH22" s="43">
        <f>AH27</f>
        <v>0.80000000000000004</v>
      </c>
      <c r="AI22" s="323" t="str">
        <f t="shared" si="2"/>
        <v>н/д</v>
      </c>
      <c r="AJ22" s="43">
        <f>AJ27</f>
        <v>2</v>
      </c>
      <c r="AK22" s="323" t="str">
        <f t="shared" si="2"/>
        <v>н/д</v>
      </c>
      <c r="AL22" s="43">
        <f t="shared" si="2"/>
        <v>11</v>
      </c>
    </row>
    <row r="23" s="243" customFormat="1" ht="47.25" hidden="1">
      <c r="A23" s="214" t="s">
        <v>114</v>
      </c>
      <c r="B23" s="265" t="s">
        <v>115</v>
      </c>
      <c r="C23" s="215" t="s">
        <v>108</v>
      </c>
      <c r="D23" s="322" t="s">
        <v>109</v>
      </c>
      <c r="E23" s="322" t="s">
        <v>109</v>
      </c>
      <c r="F23" s="322" t="s">
        <v>109</v>
      </c>
      <c r="G23" s="322" t="s">
        <v>109</v>
      </c>
      <c r="H23" s="322" t="s">
        <v>109</v>
      </c>
      <c r="I23" s="322" t="s">
        <v>109</v>
      </c>
      <c r="J23" s="322" t="s">
        <v>109</v>
      </c>
      <c r="K23" s="322" t="s">
        <v>109</v>
      </c>
      <c r="L23" s="322" t="s">
        <v>109</v>
      </c>
      <c r="M23" s="322" t="s">
        <v>109</v>
      </c>
      <c r="N23" s="322" t="s">
        <v>109</v>
      </c>
      <c r="O23" s="322" t="s">
        <v>109</v>
      </c>
      <c r="P23" s="322" t="s">
        <v>109</v>
      </c>
      <c r="Q23" s="322" t="s">
        <v>109</v>
      </c>
      <c r="R23" s="322" t="s">
        <v>109</v>
      </c>
      <c r="S23" s="322" t="s">
        <v>109</v>
      </c>
      <c r="T23" s="322" t="s">
        <v>109</v>
      </c>
      <c r="U23" s="322" t="s">
        <v>109</v>
      </c>
      <c r="V23" s="322" t="s">
        <v>109</v>
      </c>
      <c r="W23" s="322" t="s">
        <v>109</v>
      </c>
      <c r="X23" s="322" t="s">
        <v>109</v>
      </c>
      <c r="Y23" s="322" t="s">
        <v>109</v>
      </c>
      <c r="Z23" s="259">
        <f t="shared" ref="Z23:Z26" si="3">SUM(Z24:Z25)</f>
        <v>559989.92747066671</v>
      </c>
      <c r="AA23" s="259">
        <f t="shared" ref="AA23:AL26" si="4">SUM(AA24:AA25)</f>
        <v>42510.399999999994</v>
      </c>
      <c r="AB23" s="322">
        <f t="shared" si="4"/>
        <v>0</v>
      </c>
      <c r="AC23" s="259">
        <f t="shared" si="4"/>
        <v>106276</v>
      </c>
      <c r="AD23" s="322">
        <f t="shared" si="4"/>
        <v>0</v>
      </c>
      <c r="AE23" s="259">
        <f t="shared" si="4"/>
        <v>371986</v>
      </c>
      <c r="AF23" s="322">
        <f t="shared" si="4"/>
        <v>0</v>
      </c>
      <c r="AG23" s="259">
        <f t="shared" ref="AG23:AH23" si="5">SUM(AG24:AG25)</f>
        <v>559989.92747066671</v>
      </c>
      <c r="AH23" s="259">
        <f t="shared" si="5"/>
        <v>42510.399999999994</v>
      </c>
      <c r="AI23" s="322">
        <f t="shared" si="4"/>
        <v>0</v>
      </c>
      <c r="AJ23" s="259">
        <f t="shared" ref="AJ23:AJ26" si="6">SUM(AJ24:AJ25)</f>
        <v>106276</v>
      </c>
      <c r="AK23" s="322">
        <f t="shared" si="4"/>
        <v>0</v>
      </c>
      <c r="AL23" s="259">
        <f t="shared" si="4"/>
        <v>371986</v>
      </c>
    </row>
    <row r="24" s="243" customFormat="1" ht="31.5" hidden="1">
      <c r="A24" s="214" t="s">
        <v>116</v>
      </c>
      <c r="B24" s="215" t="s">
        <v>117</v>
      </c>
      <c r="C24" s="215" t="s">
        <v>108</v>
      </c>
      <c r="D24" s="322" t="s">
        <v>109</v>
      </c>
      <c r="E24" s="322" t="s">
        <v>109</v>
      </c>
      <c r="F24" s="322" t="s">
        <v>109</v>
      </c>
      <c r="G24" s="322" t="s">
        <v>109</v>
      </c>
      <c r="H24" s="322" t="s">
        <v>109</v>
      </c>
      <c r="I24" s="322" t="s">
        <v>109</v>
      </c>
      <c r="J24" s="322" t="s">
        <v>109</v>
      </c>
      <c r="K24" s="322" t="s">
        <v>109</v>
      </c>
      <c r="L24" s="322" t="s">
        <v>109</v>
      </c>
      <c r="M24" s="322" t="s">
        <v>109</v>
      </c>
      <c r="N24" s="322" t="s">
        <v>109</v>
      </c>
      <c r="O24" s="322" t="s">
        <v>109</v>
      </c>
      <c r="P24" s="322" t="s">
        <v>109</v>
      </c>
      <c r="Q24" s="322" t="s">
        <v>109</v>
      </c>
      <c r="R24" s="322" t="s">
        <v>109</v>
      </c>
      <c r="S24" s="322" t="s">
        <v>109</v>
      </c>
      <c r="T24" s="322" t="s">
        <v>109</v>
      </c>
      <c r="U24" s="322" t="s">
        <v>109</v>
      </c>
      <c r="V24" s="322" t="s">
        <v>109</v>
      </c>
      <c r="W24" s="322" t="s">
        <v>109</v>
      </c>
      <c r="X24" s="322" t="s">
        <v>109</v>
      </c>
      <c r="Y24" s="322" t="s">
        <v>109</v>
      </c>
      <c r="Z24" s="259">
        <f t="shared" si="3"/>
        <v>373314.98658866668</v>
      </c>
      <c r="AA24" s="259">
        <f t="shared" si="4"/>
        <v>28339.999999999996</v>
      </c>
      <c r="AB24" s="322">
        <f t="shared" si="4"/>
        <v>0</v>
      </c>
      <c r="AC24" s="259">
        <f t="shared" si="4"/>
        <v>70850</v>
      </c>
      <c r="AD24" s="322">
        <f t="shared" si="4"/>
        <v>0</v>
      </c>
      <c r="AE24" s="259">
        <f t="shared" si="4"/>
        <v>247987</v>
      </c>
      <c r="AF24" s="322">
        <f t="shared" si="4"/>
        <v>0</v>
      </c>
      <c r="AG24" s="259">
        <f t="shared" si="4"/>
        <v>373314.98658866668</v>
      </c>
      <c r="AH24" s="259">
        <f t="shared" si="4"/>
        <v>28339.999999999996</v>
      </c>
      <c r="AI24" s="322">
        <f t="shared" si="4"/>
        <v>0</v>
      </c>
      <c r="AJ24" s="259">
        <f t="shared" si="6"/>
        <v>70850</v>
      </c>
      <c r="AK24" s="322">
        <f t="shared" si="4"/>
        <v>0</v>
      </c>
      <c r="AL24" s="259">
        <f t="shared" si="4"/>
        <v>247987</v>
      </c>
    </row>
    <row r="25" s="243" customFormat="1" ht="31.5" hidden="1">
      <c r="A25" s="214" t="s">
        <v>118</v>
      </c>
      <c r="B25" s="215" t="s">
        <v>119</v>
      </c>
      <c r="C25" s="215" t="s">
        <v>108</v>
      </c>
      <c r="D25" s="322" t="s">
        <v>109</v>
      </c>
      <c r="E25" s="322" t="s">
        <v>109</v>
      </c>
      <c r="F25" s="322" t="s">
        <v>109</v>
      </c>
      <c r="G25" s="322" t="s">
        <v>109</v>
      </c>
      <c r="H25" s="322" t="s">
        <v>109</v>
      </c>
      <c r="I25" s="322" t="s">
        <v>109</v>
      </c>
      <c r="J25" s="322" t="s">
        <v>109</v>
      </c>
      <c r="K25" s="322" t="s">
        <v>109</v>
      </c>
      <c r="L25" s="322" t="s">
        <v>109</v>
      </c>
      <c r="M25" s="322" t="s">
        <v>109</v>
      </c>
      <c r="N25" s="322" t="s">
        <v>109</v>
      </c>
      <c r="O25" s="322" t="s">
        <v>109</v>
      </c>
      <c r="P25" s="322" t="s">
        <v>109</v>
      </c>
      <c r="Q25" s="322" t="s">
        <v>109</v>
      </c>
      <c r="R25" s="322" t="s">
        <v>109</v>
      </c>
      <c r="S25" s="322" t="s">
        <v>109</v>
      </c>
      <c r="T25" s="322" t="s">
        <v>109</v>
      </c>
      <c r="U25" s="322" t="s">
        <v>109</v>
      </c>
      <c r="V25" s="322" t="s">
        <v>109</v>
      </c>
      <c r="W25" s="322" t="s">
        <v>109</v>
      </c>
      <c r="X25" s="322" t="s">
        <v>109</v>
      </c>
      <c r="Y25" s="322" t="s">
        <v>109</v>
      </c>
      <c r="Z25" s="259">
        <f t="shared" si="3"/>
        <v>186674.94088200002</v>
      </c>
      <c r="AA25" s="259">
        <f t="shared" si="4"/>
        <v>14170.399999999998</v>
      </c>
      <c r="AB25" s="322">
        <f t="shared" si="4"/>
        <v>0</v>
      </c>
      <c r="AC25" s="259">
        <f t="shared" si="4"/>
        <v>35426</v>
      </c>
      <c r="AD25" s="322">
        <f t="shared" si="4"/>
        <v>0</v>
      </c>
      <c r="AE25" s="259">
        <f t="shared" si="4"/>
        <v>123999</v>
      </c>
      <c r="AF25" s="322">
        <f t="shared" si="4"/>
        <v>0</v>
      </c>
      <c r="AG25" s="259">
        <f t="shared" si="4"/>
        <v>186674.94088200002</v>
      </c>
      <c r="AH25" s="259">
        <f t="shared" si="4"/>
        <v>14170.399999999998</v>
      </c>
      <c r="AI25" s="322">
        <f t="shared" si="4"/>
        <v>0</v>
      </c>
      <c r="AJ25" s="259">
        <f t="shared" si="6"/>
        <v>35426</v>
      </c>
      <c r="AK25" s="322">
        <f t="shared" si="4"/>
        <v>0</v>
      </c>
      <c r="AL25" s="259">
        <f t="shared" si="4"/>
        <v>123999</v>
      </c>
    </row>
    <row r="26" s="243" customFormat="1" hidden="1">
      <c r="A26" s="214" t="s">
        <v>120</v>
      </c>
      <c r="B26" s="265" t="s">
        <v>121</v>
      </c>
      <c r="C26" s="215" t="s">
        <v>108</v>
      </c>
      <c r="D26" s="322" t="s">
        <v>109</v>
      </c>
      <c r="E26" s="322" t="s">
        <v>109</v>
      </c>
      <c r="F26" s="322" t="s">
        <v>109</v>
      </c>
      <c r="G26" s="322" t="s">
        <v>109</v>
      </c>
      <c r="H26" s="322" t="s">
        <v>109</v>
      </c>
      <c r="I26" s="322" t="s">
        <v>109</v>
      </c>
      <c r="J26" s="322" t="s">
        <v>109</v>
      </c>
      <c r="K26" s="322" t="s">
        <v>109</v>
      </c>
      <c r="L26" s="322" t="s">
        <v>109</v>
      </c>
      <c r="M26" s="322" t="s">
        <v>109</v>
      </c>
      <c r="N26" s="322" t="s">
        <v>109</v>
      </c>
      <c r="O26" s="322" t="s">
        <v>109</v>
      </c>
      <c r="P26" s="322" t="s">
        <v>109</v>
      </c>
      <c r="Q26" s="322" t="s">
        <v>109</v>
      </c>
      <c r="R26" s="322" t="s">
        <v>109</v>
      </c>
      <c r="S26" s="322" t="s">
        <v>109</v>
      </c>
      <c r="T26" s="322" t="s">
        <v>109</v>
      </c>
      <c r="U26" s="322" t="s">
        <v>109</v>
      </c>
      <c r="V26" s="322" t="s">
        <v>109</v>
      </c>
      <c r="W26" s="322" t="s">
        <v>109</v>
      </c>
      <c r="X26" s="322" t="s">
        <v>109</v>
      </c>
      <c r="Y26" s="322" t="s">
        <v>109</v>
      </c>
      <c r="Z26" s="259">
        <f t="shared" si="3"/>
        <v>186640.04570666669</v>
      </c>
      <c r="AA26" s="259">
        <f t="shared" si="4"/>
        <v>14169.599999999999</v>
      </c>
      <c r="AB26" s="322">
        <f t="shared" si="4"/>
        <v>0</v>
      </c>
      <c r="AC26" s="259">
        <f t="shared" si="4"/>
        <v>35424</v>
      </c>
      <c r="AD26" s="322">
        <f t="shared" si="4"/>
        <v>0</v>
      </c>
      <c r="AE26" s="259">
        <f t="shared" si="4"/>
        <v>123988</v>
      </c>
      <c r="AF26" s="322">
        <f t="shared" si="4"/>
        <v>0</v>
      </c>
      <c r="AG26" s="259">
        <f t="shared" si="4"/>
        <v>186640.04570666669</v>
      </c>
      <c r="AH26" s="259">
        <f t="shared" si="4"/>
        <v>14169.599999999999</v>
      </c>
      <c r="AI26" s="322">
        <f t="shared" si="4"/>
        <v>0</v>
      </c>
      <c r="AJ26" s="259">
        <f t="shared" si="6"/>
        <v>35424</v>
      </c>
      <c r="AK26" s="322">
        <f t="shared" si="4"/>
        <v>0</v>
      </c>
      <c r="AL26" s="259">
        <f t="shared" si="4"/>
        <v>123988</v>
      </c>
    </row>
    <row r="27" s="243" customFormat="1" ht="30.75" customHeight="1">
      <c r="A27" s="48" t="s">
        <v>122</v>
      </c>
      <c r="B27" s="49" t="s">
        <v>123</v>
      </c>
      <c r="C27" s="49" t="s">
        <v>108</v>
      </c>
      <c r="D27" s="324" t="s">
        <v>109</v>
      </c>
      <c r="E27" s="324" t="s">
        <v>109</v>
      </c>
      <c r="F27" s="324" t="s">
        <v>109</v>
      </c>
      <c r="G27" s="324" t="s">
        <v>109</v>
      </c>
      <c r="H27" s="324" t="s">
        <v>109</v>
      </c>
      <c r="I27" s="324" t="s">
        <v>109</v>
      </c>
      <c r="J27" s="324" t="s">
        <v>109</v>
      </c>
      <c r="K27" s="324" t="s">
        <v>109</v>
      </c>
      <c r="L27" s="324" t="s">
        <v>109</v>
      </c>
      <c r="M27" s="324" t="s">
        <v>109</v>
      </c>
      <c r="N27" s="324" t="s">
        <v>109</v>
      </c>
      <c r="O27" s="324" t="s">
        <v>109</v>
      </c>
      <c r="P27" s="324" t="s">
        <v>109</v>
      </c>
      <c r="Q27" s="324" t="s">
        <v>109</v>
      </c>
      <c r="R27" s="324" t="s">
        <v>109</v>
      </c>
      <c r="S27" s="324" t="s">
        <v>109</v>
      </c>
      <c r="T27" s="324" t="s">
        <v>109</v>
      </c>
      <c r="U27" s="324" t="s">
        <v>109</v>
      </c>
      <c r="V27" s="324" t="s">
        <v>109</v>
      </c>
      <c r="W27" s="324" t="s">
        <v>109</v>
      </c>
      <c r="X27" s="324" t="s">
        <v>109</v>
      </c>
      <c r="Y27" s="324" t="s">
        <v>109</v>
      </c>
      <c r="Z27" s="52">
        <f>Z48+Z79</f>
        <v>34.895175333333334</v>
      </c>
      <c r="AA27" s="52">
        <f t="shared" ref="AA27:AK27" si="7">AA48</f>
        <v>0.80000000000000004</v>
      </c>
      <c r="AB27" s="324" t="str">
        <f t="shared" si="7"/>
        <v>н/д</v>
      </c>
      <c r="AC27" s="52">
        <f t="shared" si="7"/>
        <v>2</v>
      </c>
      <c r="AD27" s="324" t="str">
        <f t="shared" si="7"/>
        <v>н/д</v>
      </c>
      <c r="AE27" s="52">
        <f>AE48+AE79</f>
        <v>11</v>
      </c>
      <c r="AF27" s="324" t="str">
        <f t="shared" si="7"/>
        <v>н/д</v>
      </c>
      <c r="AG27" s="52">
        <f>AG48+AG79</f>
        <v>34.895175333333334</v>
      </c>
      <c r="AH27" s="52">
        <f>AH48</f>
        <v>0.80000000000000004</v>
      </c>
      <c r="AI27" s="324" t="str">
        <f t="shared" si="7"/>
        <v>н/д</v>
      </c>
      <c r="AJ27" s="52">
        <f>AJ48</f>
        <v>2</v>
      </c>
      <c r="AK27" s="324" t="str">
        <f t="shared" si="7"/>
        <v>н/д</v>
      </c>
      <c r="AL27" s="52">
        <f>AL48+AL79</f>
        <v>11</v>
      </c>
    </row>
    <row r="28" s="243" customFormat="1" hidden="1">
      <c r="A28" s="214" t="s">
        <v>124</v>
      </c>
      <c r="B28" s="215" t="s">
        <v>125</v>
      </c>
      <c r="C28" s="215" t="s">
        <v>108</v>
      </c>
      <c r="D28" s="322" t="s">
        <v>109</v>
      </c>
      <c r="E28" s="322" t="s">
        <v>109</v>
      </c>
      <c r="F28" s="322" t="s">
        <v>109</v>
      </c>
      <c r="G28" s="322" t="s">
        <v>109</v>
      </c>
      <c r="H28" s="322" t="s">
        <v>109</v>
      </c>
      <c r="I28" s="322" t="s">
        <v>109</v>
      </c>
      <c r="J28" s="322" t="s">
        <v>109</v>
      </c>
      <c r="K28" s="322" t="s">
        <v>109</v>
      </c>
      <c r="L28" s="322" t="s">
        <v>109</v>
      </c>
      <c r="M28" s="322" t="s">
        <v>109</v>
      </c>
      <c r="N28" s="322" t="s">
        <v>109</v>
      </c>
      <c r="O28" s="322" t="s">
        <v>109</v>
      </c>
      <c r="P28" s="322" t="s">
        <v>109</v>
      </c>
      <c r="Q28" s="322" t="s">
        <v>109</v>
      </c>
      <c r="R28" s="322" t="s">
        <v>109</v>
      </c>
      <c r="S28" s="322" t="s">
        <v>109</v>
      </c>
      <c r="T28" s="322" t="s">
        <v>109</v>
      </c>
      <c r="U28" s="322" t="s">
        <v>109</v>
      </c>
      <c r="V28" s="322" t="s">
        <v>109</v>
      </c>
      <c r="W28" s="322" t="s">
        <v>109</v>
      </c>
      <c r="X28" s="322" t="s">
        <v>109</v>
      </c>
      <c r="Y28" s="322" t="s">
        <v>109</v>
      </c>
      <c r="Z28" s="259">
        <f t="shared" ref="Z28:AL47" si="8">SUM(Z29:Z30)</f>
        <v>186605.15053133335</v>
      </c>
      <c r="AA28" s="259">
        <f t="shared" si="8"/>
        <v>14168.799999999999</v>
      </c>
      <c r="AB28" s="322">
        <f t="shared" si="8"/>
        <v>0</v>
      </c>
      <c r="AC28" s="259">
        <f t="shared" si="8"/>
        <v>35422</v>
      </c>
      <c r="AD28" s="322">
        <f t="shared" si="8"/>
        <v>0</v>
      </c>
      <c r="AE28" s="259">
        <f t="shared" si="8"/>
        <v>123977</v>
      </c>
      <c r="AF28" s="322">
        <f t="shared" si="8"/>
        <v>0</v>
      </c>
      <c r="AG28" s="259">
        <f t="shared" ref="AG28:AH47" si="9">SUM(AG29:AG30)</f>
        <v>186605.15053133335</v>
      </c>
      <c r="AH28" s="259">
        <f t="shared" si="9"/>
        <v>14168.799999999999</v>
      </c>
      <c r="AI28" s="322">
        <f t="shared" si="8"/>
        <v>0</v>
      </c>
      <c r="AJ28" s="259">
        <f t="shared" ref="AJ28:AJ47" si="10">SUM(AJ29:AJ30)</f>
        <v>35422</v>
      </c>
      <c r="AK28" s="322">
        <f t="shared" si="8"/>
        <v>0</v>
      </c>
      <c r="AL28" s="259">
        <f t="shared" si="8"/>
        <v>123977</v>
      </c>
    </row>
    <row r="29" s="243" customFormat="1" ht="31.5" hidden="1">
      <c r="A29" s="214" t="s">
        <v>126</v>
      </c>
      <c r="B29" s="215" t="s">
        <v>127</v>
      </c>
      <c r="C29" s="215" t="s">
        <v>108</v>
      </c>
      <c r="D29" s="322" t="s">
        <v>109</v>
      </c>
      <c r="E29" s="322" t="s">
        <v>109</v>
      </c>
      <c r="F29" s="322" t="s">
        <v>109</v>
      </c>
      <c r="G29" s="322" t="s">
        <v>109</v>
      </c>
      <c r="H29" s="322" t="s">
        <v>109</v>
      </c>
      <c r="I29" s="322" t="s">
        <v>109</v>
      </c>
      <c r="J29" s="322" t="s">
        <v>109</v>
      </c>
      <c r="K29" s="322" t="s">
        <v>109</v>
      </c>
      <c r="L29" s="322" t="s">
        <v>109</v>
      </c>
      <c r="M29" s="322" t="s">
        <v>109</v>
      </c>
      <c r="N29" s="322" t="s">
        <v>109</v>
      </c>
      <c r="O29" s="322" t="s">
        <v>109</v>
      </c>
      <c r="P29" s="322" t="s">
        <v>109</v>
      </c>
      <c r="Q29" s="322" t="s">
        <v>109</v>
      </c>
      <c r="R29" s="322" t="s">
        <v>109</v>
      </c>
      <c r="S29" s="322" t="s">
        <v>109</v>
      </c>
      <c r="T29" s="322" t="s">
        <v>109</v>
      </c>
      <c r="U29" s="322" t="s">
        <v>109</v>
      </c>
      <c r="V29" s="322" t="s">
        <v>109</v>
      </c>
      <c r="W29" s="322" t="s">
        <v>109</v>
      </c>
      <c r="X29" s="322" t="s">
        <v>109</v>
      </c>
      <c r="Y29" s="322" t="s">
        <v>109</v>
      </c>
      <c r="Z29" s="259">
        <f t="shared" si="8"/>
        <v>115328.32547833334</v>
      </c>
      <c r="AA29" s="259">
        <f t="shared" si="8"/>
        <v>8756.7999999999993</v>
      </c>
      <c r="AB29" s="322">
        <f t="shared" si="8"/>
        <v>0</v>
      </c>
      <c r="AC29" s="259">
        <f t="shared" si="8"/>
        <v>21892</v>
      </c>
      <c r="AD29" s="322">
        <f t="shared" si="8"/>
        <v>0</v>
      </c>
      <c r="AE29" s="259">
        <f t="shared" si="8"/>
        <v>76622</v>
      </c>
      <c r="AF29" s="322">
        <f t="shared" si="8"/>
        <v>0</v>
      </c>
      <c r="AG29" s="259">
        <f t="shared" si="9"/>
        <v>115328.32547833334</v>
      </c>
      <c r="AH29" s="259">
        <f t="shared" si="9"/>
        <v>8756.7999999999993</v>
      </c>
      <c r="AI29" s="322">
        <f t="shared" si="8"/>
        <v>0</v>
      </c>
      <c r="AJ29" s="259">
        <f t="shared" si="10"/>
        <v>21892</v>
      </c>
      <c r="AK29" s="322">
        <f t="shared" si="8"/>
        <v>0</v>
      </c>
      <c r="AL29" s="259">
        <f t="shared" si="8"/>
        <v>76622</v>
      </c>
      <c r="AM29" s="289"/>
    </row>
    <row r="30" s="243" customFormat="1" ht="47.25" hidden="1">
      <c r="A30" s="214" t="s">
        <v>128</v>
      </c>
      <c r="B30" s="215" t="s">
        <v>129</v>
      </c>
      <c r="C30" s="215" t="s">
        <v>108</v>
      </c>
      <c r="D30" s="322" t="s">
        <v>109</v>
      </c>
      <c r="E30" s="322" t="s">
        <v>109</v>
      </c>
      <c r="F30" s="322" t="s">
        <v>109</v>
      </c>
      <c r="G30" s="322" t="s">
        <v>109</v>
      </c>
      <c r="H30" s="322" t="s">
        <v>109</v>
      </c>
      <c r="I30" s="322" t="s">
        <v>109</v>
      </c>
      <c r="J30" s="322" t="s">
        <v>109</v>
      </c>
      <c r="K30" s="322" t="s">
        <v>109</v>
      </c>
      <c r="L30" s="322" t="s">
        <v>109</v>
      </c>
      <c r="M30" s="322" t="s">
        <v>109</v>
      </c>
      <c r="N30" s="322" t="s">
        <v>109</v>
      </c>
      <c r="O30" s="322" t="s">
        <v>109</v>
      </c>
      <c r="P30" s="322" t="s">
        <v>109</v>
      </c>
      <c r="Q30" s="322" t="s">
        <v>109</v>
      </c>
      <c r="R30" s="322" t="s">
        <v>109</v>
      </c>
      <c r="S30" s="322" t="s">
        <v>109</v>
      </c>
      <c r="T30" s="322" t="s">
        <v>109</v>
      </c>
      <c r="U30" s="322" t="s">
        <v>109</v>
      </c>
      <c r="V30" s="322" t="s">
        <v>109</v>
      </c>
      <c r="W30" s="322" t="s">
        <v>109</v>
      </c>
      <c r="X30" s="322" t="s">
        <v>109</v>
      </c>
      <c r="Y30" s="322" t="s">
        <v>109</v>
      </c>
      <c r="Z30" s="259">
        <f t="shared" si="8"/>
        <v>71276.825053000008</v>
      </c>
      <c r="AA30" s="259">
        <f t="shared" si="8"/>
        <v>5412</v>
      </c>
      <c r="AB30" s="322">
        <f t="shared" si="8"/>
        <v>0</v>
      </c>
      <c r="AC30" s="259">
        <f t="shared" si="8"/>
        <v>13530</v>
      </c>
      <c r="AD30" s="322">
        <f t="shared" si="8"/>
        <v>0</v>
      </c>
      <c r="AE30" s="259">
        <f t="shared" si="8"/>
        <v>47355</v>
      </c>
      <c r="AF30" s="322">
        <f t="shared" si="8"/>
        <v>0</v>
      </c>
      <c r="AG30" s="259">
        <f t="shared" si="9"/>
        <v>71276.825053000008</v>
      </c>
      <c r="AH30" s="259">
        <f t="shared" si="9"/>
        <v>5412</v>
      </c>
      <c r="AI30" s="322">
        <f t="shared" si="8"/>
        <v>0</v>
      </c>
      <c r="AJ30" s="259">
        <f t="shared" si="10"/>
        <v>13530</v>
      </c>
      <c r="AK30" s="322">
        <f t="shared" si="8"/>
        <v>0</v>
      </c>
      <c r="AL30" s="259">
        <f t="shared" si="8"/>
        <v>47355</v>
      </c>
    </row>
    <row r="31" s="243" customFormat="1" ht="47.25" hidden="1">
      <c r="A31" s="214" t="s">
        <v>130</v>
      </c>
      <c r="B31" s="215" t="s">
        <v>131</v>
      </c>
      <c r="C31" s="215" t="s">
        <v>108</v>
      </c>
      <c r="D31" s="322" t="s">
        <v>109</v>
      </c>
      <c r="E31" s="322" t="s">
        <v>109</v>
      </c>
      <c r="F31" s="322" t="s">
        <v>109</v>
      </c>
      <c r="G31" s="322" t="s">
        <v>109</v>
      </c>
      <c r="H31" s="322" t="s">
        <v>109</v>
      </c>
      <c r="I31" s="322" t="s">
        <v>109</v>
      </c>
      <c r="J31" s="322" t="s">
        <v>109</v>
      </c>
      <c r="K31" s="322" t="s">
        <v>109</v>
      </c>
      <c r="L31" s="322" t="s">
        <v>109</v>
      </c>
      <c r="M31" s="322" t="s">
        <v>109</v>
      </c>
      <c r="N31" s="322" t="s">
        <v>109</v>
      </c>
      <c r="O31" s="322" t="s">
        <v>109</v>
      </c>
      <c r="P31" s="322" t="s">
        <v>109</v>
      </c>
      <c r="Q31" s="322" t="s">
        <v>109</v>
      </c>
      <c r="R31" s="322" t="s">
        <v>109</v>
      </c>
      <c r="S31" s="322" t="s">
        <v>109</v>
      </c>
      <c r="T31" s="322" t="s">
        <v>109</v>
      </c>
      <c r="U31" s="322" t="s">
        <v>109</v>
      </c>
      <c r="V31" s="322" t="s">
        <v>109</v>
      </c>
      <c r="W31" s="322" t="s">
        <v>109</v>
      </c>
      <c r="X31" s="322" t="s">
        <v>109</v>
      </c>
      <c r="Y31" s="322" t="s">
        <v>109</v>
      </c>
      <c r="Z31" s="259">
        <f t="shared" si="8"/>
        <v>44051.500425333332</v>
      </c>
      <c r="AA31" s="259">
        <f t="shared" si="8"/>
        <v>3344.7999999999997</v>
      </c>
      <c r="AB31" s="322">
        <f t="shared" si="8"/>
        <v>0</v>
      </c>
      <c r="AC31" s="259">
        <f t="shared" si="8"/>
        <v>8362</v>
      </c>
      <c r="AD31" s="322">
        <f t="shared" si="8"/>
        <v>0</v>
      </c>
      <c r="AE31" s="259">
        <f t="shared" si="8"/>
        <v>29267</v>
      </c>
      <c r="AF31" s="322">
        <f t="shared" si="8"/>
        <v>0</v>
      </c>
      <c r="AG31" s="259">
        <f t="shared" si="9"/>
        <v>44051.500425333332</v>
      </c>
      <c r="AH31" s="259">
        <f t="shared" si="9"/>
        <v>3344.7999999999997</v>
      </c>
      <c r="AI31" s="322">
        <f t="shared" si="8"/>
        <v>0</v>
      </c>
      <c r="AJ31" s="259">
        <f t="shared" si="10"/>
        <v>8362</v>
      </c>
      <c r="AK31" s="322">
        <f t="shared" si="8"/>
        <v>0</v>
      </c>
      <c r="AL31" s="259">
        <f t="shared" si="8"/>
        <v>29267</v>
      </c>
    </row>
    <row r="32" s="243" customFormat="1" ht="47.25" hidden="1">
      <c r="A32" s="214" t="s">
        <v>132</v>
      </c>
      <c r="B32" s="215" t="s">
        <v>133</v>
      </c>
      <c r="C32" s="215" t="s">
        <v>108</v>
      </c>
      <c r="D32" s="322" t="s">
        <v>109</v>
      </c>
      <c r="E32" s="322" t="s">
        <v>109</v>
      </c>
      <c r="F32" s="322" t="s">
        <v>109</v>
      </c>
      <c r="G32" s="322" t="s">
        <v>109</v>
      </c>
      <c r="H32" s="322" t="s">
        <v>109</v>
      </c>
      <c r="I32" s="322" t="s">
        <v>109</v>
      </c>
      <c r="J32" s="322" t="s">
        <v>109</v>
      </c>
      <c r="K32" s="322" t="s">
        <v>109</v>
      </c>
      <c r="L32" s="322" t="s">
        <v>109</v>
      </c>
      <c r="M32" s="322" t="s">
        <v>109</v>
      </c>
      <c r="N32" s="322" t="s">
        <v>109</v>
      </c>
      <c r="O32" s="322" t="s">
        <v>109</v>
      </c>
      <c r="P32" s="322" t="s">
        <v>109</v>
      </c>
      <c r="Q32" s="322" t="s">
        <v>109</v>
      </c>
      <c r="R32" s="322" t="s">
        <v>109</v>
      </c>
      <c r="S32" s="322" t="s">
        <v>109</v>
      </c>
      <c r="T32" s="322" t="s">
        <v>109</v>
      </c>
      <c r="U32" s="322" t="s">
        <v>109</v>
      </c>
      <c r="V32" s="322" t="s">
        <v>109</v>
      </c>
      <c r="W32" s="322" t="s">
        <v>109</v>
      </c>
      <c r="X32" s="322" t="s">
        <v>109</v>
      </c>
      <c r="Y32" s="322" t="s">
        <v>109</v>
      </c>
      <c r="Z32" s="259">
        <f t="shared" si="8"/>
        <v>27225.324627666669</v>
      </c>
      <c r="AA32" s="259">
        <f t="shared" si="8"/>
        <v>2067.1999999999998</v>
      </c>
      <c r="AB32" s="322">
        <f t="shared" si="8"/>
        <v>0</v>
      </c>
      <c r="AC32" s="259">
        <f t="shared" si="8"/>
        <v>5168</v>
      </c>
      <c r="AD32" s="322">
        <f t="shared" si="8"/>
        <v>0</v>
      </c>
      <c r="AE32" s="259">
        <f t="shared" si="8"/>
        <v>18088</v>
      </c>
      <c r="AF32" s="322">
        <f t="shared" si="8"/>
        <v>0</v>
      </c>
      <c r="AG32" s="259">
        <f t="shared" si="9"/>
        <v>27225.324627666669</v>
      </c>
      <c r="AH32" s="259">
        <f t="shared" si="9"/>
        <v>2067.1999999999998</v>
      </c>
      <c r="AI32" s="322">
        <f t="shared" si="8"/>
        <v>0</v>
      </c>
      <c r="AJ32" s="259">
        <f t="shared" si="10"/>
        <v>5168</v>
      </c>
      <c r="AK32" s="322">
        <f t="shared" si="8"/>
        <v>0</v>
      </c>
      <c r="AL32" s="259">
        <f t="shared" si="8"/>
        <v>18088</v>
      </c>
    </row>
    <row r="33" s="243" customFormat="1" ht="31.5" hidden="1">
      <c r="A33" s="214" t="s">
        <v>134</v>
      </c>
      <c r="B33" s="215" t="s">
        <v>135</v>
      </c>
      <c r="C33" s="215" t="s">
        <v>108</v>
      </c>
      <c r="D33" s="322" t="s">
        <v>109</v>
      </c>
      <c r="E33" s="322" t="s">
        <v>109</v>
      </c>
      <c r="F33" s="322" t="s">
        <v>109</v>
      </c>
      <c r="G33" s="322" t="s">
        <v>109</v>
      </c>
      <c r="H33" s="322" t="s">
        <v>109</v>
      </c>
      <c r="I33" s="322" t="s">
        <v>109</v>
      </c>
      <c r="J33" s="322" t="s">
        <v>109</v>
      </c>
      <c r="K33" s="322" t="s">
        <v>109</v>
      </c>
      <c r="L33" s="322" t="s">
        <v>109</v>
      </c>
      <c r="M33" s="322" t="s">
        <v>109</v>
      </c>
      <c r="N33" s="322" t="s">
        <v>109</v>
      </c>
      <c r="O33" s="322" t="s">
        <v>109</v>
      </c>
      <c r="P33" s="322" t="s">
        <v>109</v>
      </c>
      <c r="Q33" s="322" t="s">
        <v>109</v>
      </c>
      <c r="R33" s="322" t="s">
        <v>109</v>
      </c>
      <c r="S33" s="322" t="s">
        <v>109</v>
      </c>
      <c r="T33" s="322" t="s">
        <v>109</v>
      </c>
      <c r="U33" s="322" t="s">
        <v>109</v>
      </c>
      <c r="V33" s="322" t="s">
        <v>109</v>
      </c>
      <c r="W33" s="322" t="s">
        <v>109</v>
      </c>
      <c r="X33" s="322" t="s">
        <v>109</v>
      </c>
      <c r="Y33" s="322" t="s">
        <v>109</v>
      </c>
      <c r="Z33" s="259">
        <f t="shared" si="8"/>
        <v>16826.175797666667</v>
      </c>
      <c r="AA33" s="259">
        <f t="shared" si="8"/>
        <v>1277.5999999999999</v>
      </c>
      <c r="AB33" s="322">
        <f t="shared" si="8"/>
        <v>0</v>
      </c>
      <c r="AC33" s="259">
        <f t="shared" si="8"/>
        <v>3194</v>
      </c>
      <c r="AD33" s="322">
        <f t="shared" si="8"/>
        <v>0</v>
      </c>
      <c r="AE33" s="259">
        <f t="shared" si="8"/>
        <v>11179</v>
      </c>
      <c r="AF33" s="322">
        <f t="shared" si="8"/>
        <v>0</v>
      </c>
      <c r="AG33" s="259">
        <f t="shared" si="9"/>
        <v>16826.175797666667</v>
      </c>
      <c r="AH33" s="259">
        <f t="shared" si="9"/>
        <v>1277.5999999999999</v>
      </c>
      <c r="AI33" s="322">
        <f t="shared" si="8"/>
        <v>0</v>
      </c>
      <c r="AJ33" s="259">
        <f t="shared" si="10"/>
        <v>3194</v>
      </c>
      <c r="AK33" s="322">
        <f t="shared" si="8"/>
        <v>0</v>
      </c>
      <c r="AL33" s="259">
        <f t="shared" si="8"/>
        <v>11179</v>
      </c>
    </row>
    <row r="34" s="243" customFormat="1" ht="63" hidden="1">
      <c r="A34" s="214" t="s">
        <v>136</v>
      </c>
      <c r="B34" s="215" t="s">
        <v>137</v>
      </c>
      <c r="C34" s="215" t="s">
        <v>108</v>
      </c>
      <c r="D34" s="322" t="s">
        <v>109</v>
      </c>
      <c r="E34" s="322" t="s">
        <v>109</v>
      </c>
      <c r="F34" s="322" t="s">
        <v>109</v>
      </c>
      <c r="G34" s="322" t="s">
        <v>109</v>
      </c>
      <c r="H34" s="322" t="s">
        <v>109</v>
      </c>
      <c r="I34" s="322" t="s">
        <v>109</v>
      </c>
      <c r="J34" s="322" t="s">
        <v>109</v>
      </c>
      <c r="K34" s="322" t="s">
        <v>109</v>
      </c>
      <c r="L34" s="322" t="s">
        <v>109</v>
      </c>
      <c r="M34" s="322" t="s">
        <v>109</v>
      </c>
      <c r="N34" s="322" t="s">
        <v>109</v>
      </c>
      <c r="O34" s="322" t="s">
        <v>109</v>
      </c>
      <c r="P34" s="322" t="s">
        <v>109</v>
      </c>
      <c r="Q34" s="322" t="s">
        <v>109</v>
      </c>
      <c r="R34" s="322" t="s">
        <v>109</v>
      </c>
      <c r="S34" s="322" t="s">
        <v>109</v>
      </c>
      <c r="T34" s="322" t="s">
        <v>109</v>
      </c>
      <c r="U34" s="322" t="s">
        <v>109</v>
      </c>
      <c r="V34" s="322" t="s">
        <v>109</v>
      </c>
      <c r="W34" s="322" t="s">
        <v>109</v>
      </c>
      <c r="X34" s="322" t="s">
        <v>109</v>
      </c>
      <c r="Y34" s="322" t="s">
        <v>109</v>
      </c>
      <c r="Z34" s="259">
        <f t="shared" si="8"/>
        <v>10399.14883</v>
      </c>
      <c r="AA34" s="259">
        <f t="shared" si="8"/>
        <v>789.60000000000002</v>
      </c>
      <c r="AB34" s="322">
        <f t="shared" si="8"/>
        <v>0</v>
      </c>
      <c r="AC34" s="259">
        <f t="shared" si="8"/>
        <v>1974</v>
      </c>
      <c r="AD34" s="322">
        <f t="shared" si="8"/>
        <v>0</v>
      </c>
      <c r="AE34" s="259">
        <f t="shared" si="8"/>
        <v>6909</v>
      </c>
      <c r="AF34" s="322">
        <f t="shared" si="8"/>
        <v>0</v>
      </c>
      <c r="AG34" s="259">
        <f t="shared" si="9"/>
        <v>10399.14883</v>
      </c>
      <c r="AH34" s="259">
        <f t="shared" si="9"/>
        <v>789.60000000000002</v>
      </c>
      <c r="AI34" s="322">
        <f t="shared" si="8"/>
        <v>0</v>
      </c>
      <c r="AJ34" s="259">
        <f t="shared" si="10"/>
        <v>1974</v>
      </c>
      <c r="AK34" s="322">
        <f t="shared" si="8"/>
        <v>0</v>
      </c>
      <c r="AL34" s="259">
        <f t="shared" si="8"/>
        <v>6909</v>
      </c>
    </row>
    <row r="35" s="243" customFormat="1" ht="31.5" hidden="1">
      <c r="A35" s="214" t="s">
        <v>138</v>
      </c>
      <c r="B35" s="215" t="s">
        <v>139</v>
      </c>
      <c r="C35" s="215" t="s">
        <v>108</v>
      </c>
      <c r="D35" s="322" t="s">
        <v>109</v>
      </c>
      <c r="E35" s="322" t="s">
        <v>109</v>
      </c>
      <c r="F35" s="322" t="s">
        <v>109</v>
      </c>
      <c r="G35" s="322" t="s">
        <v>109</v>
      </c>
      <c r="H35" s="322" t="s">
        <v>109</v>
      </c>
      <c r="I35" s="322" t="s">
        <v>109</v>
      </c>
      <c r="J35" s="322" t="s">
        <v>109</v>
      </c>
      <c r="K35" s="322" t="s">
        <v>109</v>
      </c>
      <c r="L35" s="322" t="s">
        <v>109</v>
      </c>
      <c r="M35" s="322" t="s">
        <v>109</v>
      </c>
      <c r="N35" s="322" t="s">
        <v>109</v>
      </c>
      <c r="O35" s="322" t="s">
        <v>109</v>
      </c>
      <c r="P35" s="322" t="s">
        <v>109</v>
      </c>
      <c r="Q35" s="322" t="s">
        <v>109</v>
      </c>
      <c r="R35" s="322" t="s">
        <v>109</v>
      </c>
      <c r="S35" s="322" t="s">
        <v>109</v>
      </c>
      <c r="T35" s="322" t="s">
        <v>109</v>
      </c>
      <c r="U35" s="322" t="s">
        <v>109</v>
      </c>
      <c r="V35" s="322" t="s">
        <v>109</v>
      </c>
      <c r="W35" s="322" t="s">
        <v>109</v>
      </c>
      <c r="X35" s="322" t="s">
        <v>109</v>
      </c>
      <c r="Y35" s="322" t="s">
        <v>109</v>
      </c>
      <c r="Z35" s="259">
        <f t="shared" si="8"/>
        <v>6427.0269676666667</v>
      </c>
      <c r="AA35" s="259">
        <f t="shared" si="8"/>
        <v>488</v>
      </c>
      <c r="AB35" s="322">
        <f t="shared" si="8"/>
        <v>0</v>
      </c>
      <c r="AC35" s="259">
        <f t="shared" si="8"/>
        <v>1220</v>
      </c>
      <c r="AD35" s="322">
        <f t="shared" si="8"/>
        <v>0</v>
      </c>
      <c r="AE35" s="259">
        <f t="shared" si="8"/>
        <v>4270</v>
      </c>
      <c r="AF35" s="322">
        <f t="shared" si="8"/>
        <v>0</v>
      </c>
      <c r="AG35" s="259">
        <f t="shared" si="9"/>
        <v>6427.0269676666667</v>
      </c>
      <c r="AH35" s="259">
        <f t="shared" si="9"/>
        <v>488</v>
      </c>
      <c r="AI35" s="322">
        <f t="shared" si="8"/>
        <v>0</v>
      </c>
      <c r="AJ35" s="259">
        <f t="shared" si="10"/>
        <v>1220</v>
      </c>
      <c r="AK35" s="322">
        <f t="shared" si="8"/>
        <v>0</v>
      </c>
      <c r="AL35" s="259">
        <f t="shared" si="8"/>
        <v>4270</v>
      </c>
    </row>
    <row r="36" s="243" customFormat="1" ht="31.5" hidden="1">
      <c r="A36" s="214" t="s">
        <v>140</v>
      </c>
      <c r="B36" s="215" t="s">
        <v>141</v>
      </c>
      <c r="C36" s="215" t="s">
        <v>108</v>
      </c>
      <c r="D36" s="322" t="s">
        <v>109</v>
      </c>
      <c r="E36" s="322" t="s">
        <v>109</v>
      </c>
      <c r="F36" s="322" t="s">
        <v>109</v>
      </c>
      <c r="G36" s="322" t="s">
        <v>109</v>
      </c>
      <c r="H36" s="322" t="s">
        <v>109</v>
      </c>
      <c r="I36" s="322" t="s">
        <v>109</v>
      </c>
      <c r="J36" s="322" t="s">
        <v>109</v>
      </c>
      <c r="K36" s="322" t="s">
        <v>109</v>
      </c>
      <c r="L36" s="322" t="s">
        <v>109</v>
      </c>
      <c r="M36" s="322" t="s">
        <v>109</v>
      </c>
      <c r="N36" s="322" t="s">
        <v>109</v>
      </c>
      <c r="O36" s="322" t="s">
        <v>109</v>
      </c>
      <c r="P36" s="322" t="s">
        <v>109</v>
      </c>
      <c r="Q36" s="322" t="s">
        <v>109</v>
      </c>
      <c r="R36" s="322" t="s">
        <v>109</v>
      </c>
      <c r="S36" s="322" t="s">
        <v>109</v>
      </c>
      <c r="T36" s="322" t="s">
        <v>109</v>
      </c>
      <c r="U36" s="322" t="s">
        <v>109</v>
      </c>
      <c r="V36" s="322" t="s">
        <v>109</v>
      </c>
      <c r="W36" s="322" t="s">
        <v>109</v>
      </c>
      <c r="X36" s="322" t="s">
        <v>109</v>
      </c>
      <c r="Y36" s="322" t="s">
        <v>109</v>
      </c>
      <c r="Z36" s="259">
        <f t="shared" si="8"/>
        <v>3972.1218623333334</v>
      </c>
      <c r="AA36" s="259">
        <f t="shared" si="8"/>
        <v>301.60000000000002</v>
      </c>
      <c r="AB36" s="322">
        <f t="shared" si="8"/>
        <v>0</v>
      </c>
      <c r="AC36" s="259">
        <f t="shared" si="8"/>
        <v>754</v>
      </c>
      <c r="AD36" s="322">
        <f t="shared" si="8"/>
        <v>0</v>
      </c>
      <c r="AE36" s="259">
        <f t="shared" si="8"/>
        <v>2639</v>
      </c>
      <c r="AF36" s="322">
        <f t="shared" si="8"/>
        <v>0</v>
      </c>
      <c r="AG36" s="259">
        <f t="shared" si="9"/>
        <v>3972.1218623333334</v>
      </c>
      <c r="AH36" s="259">
        <f t="shared" si="9"/>
        <v>301.60000000000002</v>
      </c>
      <c r="AI36" s="322">
        <f t="shared" si="8"/>
        <v>0</v>
      </c>
      <c r="AJ36" s="259">
        <f t="shared" si="10"/>
        <v>754</v>
      </c>
      <c r="AK36" s="322">
        <f t="shared" si="8"/>
        <v>0</v>
      </c>
      <c r="AL36" s="259">
        <f t="shared" si="8"/>
        <v>2639</v>
      </c>
    </row>
    <row r="37" s="243" customFormat="1" ht="31.5" hidden="1">
      <c r="A37" s="214" t="s">
        <v>142</v>
      </c>
      <c r="B37" s="215" t="s">
        <v>143</v>
      </c>
      <c r="C37" s="215" t="s">
        <v>108</v>
      </c>
      <c r="D37" s="322" t="s">
        <v>109</v>
      </c>
      <c r="E37" s="322" t="s">
        <v>109</v>
      </c>
      <c r="F37" s="322" t="s">
        <v>109</v>
      </c>
      <c r="G37" s="322" t="s">
        <v>109</v>
      </c>
      <c r="H37" s="322" t="s">
        <v>109</v>
      </c>
      <c r="I37" s="322" t="s">
        <v>109</v>
      </c>
      <c r="J37" s="322" t="s">
        <v>109</v>
      </c>
      <c r="K37" s="322" t="s">
        <v>109</v>
      </c>
      <c r="L37" s="322" t="s">
        <v>109</v>
      </c>
      <c r="M37" s="322" t="s">
        <v>109</v>
      </c>
      <c r="N37" s="322" t="s">
        <v>109</v>
      </c>
      <c r="O37" s="322" t="s">
        <v>109</v>
      </c>
      <c r="P37" s="322" t="s">
        <v>109</v>
      </c>
      <c r="Q37" s="322" t="s">
        <v>109</v>
      </c>
      <c r="R37" s="322" t="s">
        <v>109</v>
      </c>
      <c r="S37" s="322" t="s">
        <v>109</v>
      </c>
      <c r="T37" s="322" t="s">
        <v>109</v>
      </c>
      <c r="U37" s="322" t="s">
        <v>109</v>
      </c>
      <c r="V37" s="322" t="s">
        <v>109</v>
      </c>
      <c r="W37" s="322" t="s">
        <v>109</v>
      </c>
      <c r="X37" s="322" t="s">
        <v>109</v>
      </c>
      <c r="Y37" s="322" t="s">
        <v>109</v>
      </c>
      <c r="Z37" s="259">
        <f t="shared" si="8"/>
        <v>2454.9051053333333</v>
      </c>
      <c r="AA37" s="259">
        <f t="shared" si="8"/>
        <v>186.40000000000001</v>
      </c>
      <c r="AB37" s="322">
        <f t="shared" si="8"/>
        <v>0</v>
      </c>
      <c r="AC37" s="259">
        <f t="shared" si="8"/>
        <v>466</v>
      </c>
      <c r="AD37" s="322">
        <f t="shared" si="8"/>
        <v>0</v>
      </c>
      <c r="AE37" s="259">
        <f t="shared" si="8"/>
        <v>1631</v>
      </c>
      <c r="AF37" s="322">
        <f t="shared" si="8"/>
        <v>0</v>
      </c>
      <c r="AG37" s="259">
        <f t="shared" si="9"/>
        <v>2454.9051053333333</v>
      </c>
      <c r="AH37" s="259">
        <f t="shared" si="9"/>
        <v>186.40000000000001</v>
      </c>
      <c r="AI37" s="322">
        <f t="shared" si="8"/>
        <v>0</v>
      </c>
      <c r="AJ37" s="259">
        <f t="shared" si="10"/>
        <v>466</v>
      </c>
      <c r="AK37" s="322">
        <f t="shared" si="8"/>
        <v>0</v>
      </c>
      <c r="AL37" s="259">
        <f t="shared" si="8"/>
        <v>1631</v>
      </c>
    </row>
    <row r="38" s="243" customFormat="1" ht="94.5" hidden="1">
      <c r="A38" s="214" t="s">
        <v>142</v>
      </c>
      <c r="B38" s="215" t="s">
        <v>144</v>
      </c>
      <c r="C38" s="215" t="s">
        <v>108</v>
      </c>
      <c r="D38" s="322" t="s">
        <v>109</v>
      </c>
      <c r="E38" s="322" t="s">
        <v>109</v>
      </c>
      <c r="F38" s="322" t="s">
        <v>109</v>
      </c>
      <c r="G38" s="322" t="s">
        <v>109</v>
      </c>
      <c r="H38" s="322" t="s">
        <v>109</v>
      </c>
      <c r="I38" s="322" t="s">
        <v>109</v>
      </c>
      <c r="J38" s="322" t="s">
        <v>109</v>
      </c>
      <c r="K38" s="322" t="s">
        <v>109</v>
      </c>
      <c r="L38" s="322" t="s">
        <v>109</v>
      </c>
      <c r="M38" s="322" t="s">
        <v>109</v>
      </c>
      <c r="N38" s="322" t="s">
        <v>109</v>
      </c>
      <c r="O38" s="322" t="s">
        <v>109</v>
      </c>
      <c r="P38" s="322" t="s">
        <v>109</v>
      </c>
      <c r="Q38" s="322" t="s">
        <v>109</v>
      </c>
      <c r="R38" s="322" t="s">
        <v>109</v>
      </c>
      <c r="S38" s="322" t="s">
        <v>109</v>
      </c>
      <c r="T38" s="322" t="s">
        <v>109</v>
      </c>
      <c r="U38" s="322" t="s">
        <v>109</v>
      </c>
      <c r="V38" s="322" t="s">
        <v>109</v>
      </c>
      <c r="W38" s="322" t="s">
        <v>109</v>
      </c>
      <c r="X38" s="322" t="s">
        <v>109</v>
      </c>
      <c r="Y38" s="322" t="s">
        <v>109</v>
      </c>
      <c r="Z38" s="259">
        <f t="shared" si="8"/>
        <v>1517.2167570000001</v>
      </c>
      <c r="AA38" s="259">
        <f t="shared" si="8"/>
        <v>115.2</v>
      </c>
      <c r="AB38" s="322">
        <f t="shared" si="8"/>
        <v>0</v>
      </c>
      <c r="AC38" s="259">
        <f t="shared" si="8"/>
        <v>288</v>
      </c>
      <c r="AD38" s="322">
        <f t="shared" si="8"/>
        <v>0</v>
      </c>
      <c r="AE38" s="259">
        <f t="shared" si="8"/>
        <v>1008</v>
      </c>
      <c r="AF38" s="322">
        <f t="shared" si="8"/>
        <v>0</v>
      </c>
      <c r="AG38" s="259">
        <f t="shared" si="9"/>
        <v>1517.2167570000001</v>
      </c>
      <c r="AH38" s="259">
        <f t="shared" si="9"/>
        <v>115.2</v>
      </c>
      <c r="AI38" s="322">
        <f t="shared" si="8"/>
        <v>0</v>
      </c>
      <c r="AJ38" s="259">
        <f t="shared" si="10"/>
        <v>288</v>
      </c>
      <c r="AK38" s="322">
        <f t="shared" si="8"/>
        <v>0</v>
      </c>
      <c r="AL38" s="259">
        <f t="shared" si="8"/>
        <v>1008</v>
      </c>
    </row>
    <row r="39" s="243" customFormat="1" ht="78.75" hidden="1">
      <c r="A39" s="214" t="s">
        <v>142</v>
      </c>
      <c r="B39" s="215" t="s">
        <v>145</v>
      </c>
      <c r="C39" s="215" t="s">
        <v>108</v>
      </c>
      <c r="D39" s="322" t="s">
        <v>109</v>
      </c>
      <c r="E39" s="322" t="s">
        <v>109</v>
      </c>
      <c r="F39" s="322" t="s">
        <v>109</v>
      </c>
      <c r="G39" s="322" t="s">
        <v>109</v>
      </c>
      <c r="H39" s="322" t="s">
        <v>109</v>
      </c>
      <c r="I39" s="322" t="s">
        <v>109</v>
      </c>
      <c r="J39" s="322" t="s">
        <v>109</v>
      </c>
      <c r="K39" s="322" t="s">
        <v>109</v>
      </c>
      <c r="L39" s="322" t="s">
        <v>109</v>
      </c>
      <c r="M39" s="322" t="s">
        <v>109</v>
      </c>
      <c r="N39" s="322" t="s">
        <v>109</v>
      </c>
      <c r="O39" s="322" t="s">
        <v>109</v>
      </c>
      <c r="P39" s="322" t="s">
        <v>109</v>
      </c>
      <c r="Q39" s="322" t="s">
        <v>109</v>
      </c>
      <c r="R39" s="322" t="s">
        <v>109</v>
      </c>
      <c r="S39" s="322" t="s">
        <v>109</v>
      </c>
      <c r="T39" s="322" t="s">
        <v>109</v>
      </c>
      <c r="U39" s="322" t="s">
        <v>109</v>
      </c>
      <c r="V39" s="322" t="s">
        <v>109</v>
      </c>
      <c r="W39" s="322" t="s">
        <v>109</v>
      </c>
      <c r="X39" s="322" t="s">
        <v>109</v>
      </c>
      <c r="Y39" s="322" t="s">
        <v>109</v>
      </c>
      <c r="Z39" s="259">
        <f t="shared" si="8"/>
        <v>937.68834833333335</v>
      </c>
      <c r="AA39" s="259">
        <f t="shared" si="8"/>
        <v>71.200000000000003</v>
      </c>
      <c r="AB39" s="322">
        <f t="shared" si="8"/>
        <v>0</v>
      </c>
      <c r="AC39" s="259">
        <f t="shared" si="8"/>
        <v>178</v>
      </c>
      <c r="AD39" s="322">
        <f t="shared" si="8"/>
        <v>0</v>
      </c>
      <c r="AE39" s="259">
        <f t="shared" si="8"/>
        <v>623</v>
      </c>
      <c r="AF39" s="322">
        <f t="shared" si="8"/>
        <v>0</v>
      </c>
      <c r="AG39" s="259">
        <f t="shared" si="9"/>
        <v>937.68834833333335</v>
      </c>
      <c r="AH39" s="259">
        <f t="shared" si="9"/>
        <v>71.200000000000003</v>
      </c>
      <c r="AI39" s="322">
        <f t="shared" si="8"/>
        <v>0</v>
      </c>
      <c r="AJ39" s="259">
        <f t="shared" si="10"/>
        <v>178</v>
      </c>
      <c r="AK39" s="322">
        <f t="shared" si="8"/>
        <v>0</v>
      </c>
      <c r="AL39" s="259">
        <f t="shared" si="8"/>
        <v>623</v>
      </c>
    </row>
    <row r="40" s="243" customFormat="1" ht="78.75" hidden="1">
      <c r="A40" s="214" t="s">
        <v>142</v>
      </c>
      <c r="B40" s="215" t="s">
        <v>146</v>
      </c>
      <c r="C40" s="215" t="s">
        <v>108</v>
      </c>
      <c r="D40" s="322" t="s">
        <v>109</v>
      </c>
      <c r="E40" s="322" t="s">
        <v>109</v>
      </c>
      <c r="F40" s="322" t="s">
        <v>109</v>
      </c>
      <c r="G40" s="322" t="s">
        <v>109</v>
      </c>
      <c r="H40" s="322" t="s">
        <v>109</v>
      </c>
      <c r="I40" s="322" t="s">
        <v>109</v>
      </c>
      <c r="J40" s="322" t="s">
        <v>109</v>
      </c>
      <c r="K40" s="322" t="s">
        <v>109</v>
      </c>
      <c r="L40" s="322" t="s">
        <v>109</v>
      </c>
      <c r="M40" s="322" t="s">
        <v>109</v>
      </c>
      <c r="N40" s="322" t="s">
        <v>109</v>
      </c>
      <c r="O40" s="322" t="s">
        <v>109</v>
      </c>
      <c r="P40" s="322" t="s">
        <v>109</v>
      </c>
      <c r="Q40" s="322" t="s">
        <v>109</v>
      </c>
      <c r="R40" s="322" t="s">
        <v>109</v>
      </c>
      <c r="S40" s="322" t="s">
        <v>109</v>
      </c>
      <c r="T40" s="322" t="s">
        <v>109</v>
      </c>
      <c r="U40" s="322" t="s">
        <v>109</v>
      </c>
      <c r="V40" s="322" t="s">
        <v>109</v>
      </c>
      <c r="W40" s="322" t="s">
        <v>109</v>
      </c>
      <c r="X40" s="322" t="s">
        <v>109</v>
      </c>
      <c r="Y40" s="322" t="s">
        <v>109</v>
      </c>
      <c r="Z40" s="259">
        <f t="shared" si="8"/>
        <v>579.52840866666668</v>
      </c>
      <c r="AA40" s="259">
        <f t="shared" si="8"/>
        <v>44</v>
      </c>
      <c r="AB40" s="322">
        <f t="shared" si="8"/>
        <v>0</v>
      </c>
      <c r="AC40" s="259">
        <f t="shared" si="8"/>
        <v>110</v>
      </c>
      <c r="AD40" s="322">
        <f t="shared" si="8"/>
        <v>0</v>
      </c>
      <c r="AE40" s="259">
        <f t="shared" si="8"/>
        <v>385</v>
      </c>
      <c r="AF40" s="322">
        <f t="shared" si="8"/>
        <v>0</v>
      </c>
      <c r="AG40" s="259">
        <f t="shared" si="9"/>
        <v>579.52840866666668</v>
      </c>
      <c r="AH40" s="259">
        <f t="shared" si="9"/>
        <v>44</v>
      </c>
      <c r="AI40" s="322">
        <f t="shared" si="8"/>
        <v>0</v>
      </c>
      <c r="AJ40" s="259">
        <f t="shared" si="10"/>
        <v>110</v>
      </c>
      <c r="AK40" s="322">
        <f t="shared" si="8"/>
        <v>0</v>
      </c>
      <c r="AL40" s="259">
        <f t="shared" si="8"/>
        <v>385</v>
      </c>
    </row>
    <row r="41" s="243" customFormat="1" ht="31.5" hidden="1">
      <c r="A41" s="214" t="s">
        <v>147</v>
      </c>
      <c r="B41" s="215" t="s">
        <v>143</v>
      </c>
      <c r="C41" s="215" t="s">
        <v>108</v>
      </c>
      <c r="D41" s="322" t="s">
        <v>109</v>
      </c>
      <c r="E41" s="322" t="s">
        <v>109</v>
      </c>
      <c r="F41" s="322" t="s">
        <v>109</v>
      </c>
      <c r="G41" s="322" t="s">
        <v>109</v>
      </c>
      <c r="H41" s="322" t="s">
        <v>109</v>
      </c>
      <c r="I41" s="322" t="s">
        <v>109</v>
      </c>
      <c r="J41" s="322" t="s">
        <v>109</v>
      </c>
      <c r="K41" s="322" t="s">
        <v>109</v>
      </c>
      <c r="L41" s="322" t="s">
        <v>109</v>
      </c>
      <c r="M41" s="322" t="s">
        <v>109</v>
      </c>
      <c r="N41" s="322" t="s">
        <v>109</v>
      </c>
      <c r="O41" s="322" t="s">
        <v>109</v>
      </c>
      <c r="P41" s="322" t="s">
        <v>109</v>
      </c>
      <c r="Q41" s="322" t="s">
        <v>109</v>
      </c>
      <c r="R41" s="322" t="s">
        <v>109</v>
      </c>
      <c r="S41" s="322" t="s">
        <v>109</v>
      </c>
      <c r="T41" s="322" t="s">
        <v>109</v>
      </c>
      <c r="U41" s="322" t="s">
        <v>109</v>
      </c>
      <c r="V41" s="322" t="s">
        <v>109</v>
      </c>
      <c r="W41" s="322" t="s">
        <v>109</v>
      </c>
      <c r="X41" s="322" t="s">
        <v>109</v>
      </c>
      <c r="Y41" s="322" t="s">
        <v>109</v>
      </c>
      <c r="Z41" s="259">
        <f t="shared" si="8"/>
        <v>358.15993966666667</v>
      </c>
      <c r="AA41" s="259">
        <f t="shared" si="8"/>
        <v>27.200000000000003</v>
      </c>
      <c r="AB41" s="322">
        <f t="shared" si="8"/>
        <v>0</v>
      </c>
      <c r="AC41" s="259">
        <f t="shared" si="8"/>
        <v>68</v>
      </c>
      <c r="AD41" s="322">
        <f t="shared" si="8"/>
        <v>0</v>
      </c>
      <c r="AE41" s="259">
        <f t="shared" si="8"/>
        <v>238</v>
      </c>
      <c r="AF41" s="322">
        <f t="shared" si="8"/>
        <v>0</v>
      </c>
      <c r="AG41" s="259">
        <f t="shared" si="9"/>
        <v>358.15993966666667</v>
      </c>
      <c r="AH41" s="259">
        <f t="shared" si="9"/>
        <v>27.200000000000003</v>
      </c>
      <c r="AI41" s="322">
        <f t="shared" si="8"/>
        <v>0</v>
      </c>
      <c r="AJ41" s="259">
        <f t="shared" si="10"/>
        <v>68</v>
      </c>
      <c r="AK41" s="322">
        <f t="shared" si="8"/>
        <v>0</v>
      </c>
      <c r="AL41" s="259">
        <f t="shared" si="8"/>
        <v>238</v>
      </c>
    </row>
    <row r="42" s="243" customFormat="1" ht="94.5" hidden="1">
      <c r="A42" s="214" t="s">
        <v>147</v>
      </c>
      <c r="B42" s="215" t="s">
        <v>144</v>
      </c>
      <c r="C42" s="215" t="s">
        <v>108</v>
      </c>
      <c r="D42" s="322" t="s">
        <v>109</v>
      </c>
      <c r="E42" s="322" t="s">
        <v>109</v>
      </c>
      <c r="F42" s="322" t="s">
        <v>109</v>
      </c>
      <c r="G42" s="322" t="s">
        <v>109</v>
      </c>
      <c r="H42" s="322" t="s">
        <v>109</v>
      </c>
      <c r="I42" s="322" t="s">
        <v>109</v>
      </c>
      <c r="J42" s="322" t="s">
        <v>109</v>
      </c>
      <c r="K42" s="322" t="s">
        <v>109</v>
      </c>
      <c r="L42" s="322" t="s">
        <v>109</v>
      </c>
      <c r="M42" s="322" t="s">
        <v>109</v>
      </c>
      <c r="N42" s="322" t="s">
        <v>109</v>
      </c>
      <c r="O42" s="322" t="s">
        <v>109</v>
      </c>
      <c r="P42" s="322" t="s">
        <v>109</v>
      </c>
      <c r="Q42" s="322" t="s">
        <v>109</v>
      </c>
      <c r="R42" s="322" t="s">
        <v>109</v>
      </c>
      <c r="S42" s="322" t="s">
        <v>109</v>
      </c>
      <c r="T42" s="322" t="s">
        <v>109</v>
      </c>
      <c r="U42" s="322" t="s">
        <v>109</v>
      </c>
      <c r="V42" s="322" t="s">
        <v>109</v>
      </c>
      <c r="W42" s="322" t="s">
        <v>109</v>
      </c>
      <c r="X42" s="322" t="s">
        <v>109</v>
      </c>
      <c r="Y42" s="322" t="s">
        <v>109</v>
      </c>
      <c r="Z42" s="259">
        <f t="shared" si="8"/>
        <v>221.368469</v>
      </c>
      <c r="AA42" s="259">
        <f t="shared" si="8"/>
        <v>16.800000000000001</v>
      </c>
      <c r="AB42" s="322">
        <f t="shared" si="8"/>
        <v>0</v>
      </c>
      <c r="AC42" s="259">
        <f t="shared" si="8"/>
        <v>42</v>
      </c>
      <c r="AD42" s="322">
        <f t="shared" si="8"/>
        <v>0</v>
      </c>
      <c r="AE42" s="259">
        <f t="shared" si="8"/>
        <v>147</v>
      </c>
      <c r="AF42" s="322">
        <f t="shared" si="8"/>
        <v>0</v>
      </c>
      <c r="AG42" s="259">
        <f t="shared" si="9"/>
        <v>221.368469</v>
      </c>
      <c r="AH42" s="259">
        <f t="shared" si="9"/>
        <v>16.800000000000001</v>
      </c>
      <c r="AI42" s="322">
        <f t="shared" si="8"/>
        <v>0</v>
      </c>
      <c r="AJ42" s="259">
        <f t="shared" si="10"/>
        <v>42</v>
      </c>
      <c r="AK42" s="322">
        <f t="shared" si="8"/>
        <v>0</v>
      </c>
      <c r="AL42" s="259">
        <f t="shared" si="8"/>
        <v>147</v>
      </c>
    </row>
    <row r="43" s="243" customFormat="1" ht="78.75" hidden="1">
      <c r="A43" s="214" t="s">
        <v>147</v>
      </c>
      <c r="B43" s="215" t="s">
        <v>145</v>
      </c>
      <c r="C43" s="215" t="s">
        <v>108</v>
      </c>
      <c r="D43" s="322" t="s">
        <v>109</v>
      </c>
      <c r="E43" s="322" t="s">
        <v>109</v>
      </c>
      <c r="F43" s="322" t="s">
        <v>109</v>
      </c>
      <c r="G43" s="322" t="s">
        <v>109</v>
      </c>
      <c r="H43" s="322" t="s">
        <v>109</v>
      </c>
      <c r="I43" s="322" t="s">
        <v>109</v>
      </c>
      <c r="J43" s="322" t="s">
        <v>109</v>
      </c>
      <c r="K43" s="322" t="s">
        <v>109</v>
      </c>
      <c r="L43" s="322" t="s">
        <v>109</v>
      </c>
      <c r="M43" s="322" t="s">
        <v>109</v>
      </c>
      <c r="N43" s="322" t="s">
        <v>109</v>
      </c>
      <c r="O43" s="322" t="s">
        <v>109</v>
      </c>
      <c r="P43" s="322" t="s">
        <v>109</v>
      </c>
      <c r="Q43" s="322" t="s">
        <v>109</v>
      </c>
      <c r="R43" s="322" t="s">
        <v>109</v>
      </c>
      <c r="S43" s="322" t="s">
        <v>109</v>
      </c>
      <c r="T43" s="322" t="s">
        <v>109</v>
      </c>
      <c r="U43" s="322" t="s">
        <v>109</v>
      </c>
      <c r="V43" s="322" t="s">
        <v>109</v>
      </c>
      <c r="W43" s="322" t="s">
        <v>109</v>
      </c>
      <c r="X43" s="322" t="s">
        <v>109</v>
      </c>
      <c r="Y43" s="322" t="s">
        <v>109</v>
      </c>
      <c r="Z43" s="259">
        <f t="shared" si="8"/>
        <v>136.79147066666667</v>
      </c>
      <c r="AA43" s="259">
        <f t="shared" si="8"/>
        <v>10.4</v>
      </c>
      <c r="AB43" s="322">
        <f t="shared" si="8"/>
        <v>0</v>
      </c>
      <c r="AC43" s="259">
        <f t="shared" si="8"/>
        <v>26</v>
      </c>
      <c r="AD43" s="322">
        <f t="shared" si="8"/>
        <v>0</v>
      </c>
      <c r="AE43" s="259">
        <f t="shared" si="8"/>
        <v>91</v>
      </c>
      <c r="AF43" s="322">
        <f t="shared" si="8"/>
        <v>0</v>
      </c>
      <c r="AG43" s="259">
        <f t="shared" si="9"/>
        <v>136.79147066666667</v>
      </c>
      <c r="AH43" s="259">
        <f t="shared" si="9"/>
        <v>10.4</v>
      </c>
      <c r="AI43" s="322">
        <f t="shared" si="8"/>
        <v>0</v>
      </c>
      <c r="AJ43" s="259">
        <f t="shared" si="10"/>
        <v>26</v>
      </c>
      <c r="AK43" s="322">
        <f t="shared" si="8"/>
        <v>0</v>
      </c>
      <c r="AL43" s="259">
        <f t="shared" si="8"/>
        <v>91</v>
      </c>
    </row>
    <row r="44" s="243" customFormat="1" ht="78.75" hidden="1">
      <c r="A44" s="214" t="s">
        <v>147</v>
      </c>
      <c r="B44" s="215" t="s">
        <v>148</v>
      </c>
      <c r="C44" s="215" t="s">
        <v>108</v>
      </c>
      <c r="D44" s="322" t="s">
        <v>109</v>
      </c>
      <c r="E44" s="322" t="s">
        <v>109</v>
      </c>
      <c r="F44" s="322" t="s">
        <v>109</v>
      </c>
      <c r="G44" s="322" t="s">
        <v>109</v>
      </c>
      <c r="H44" s="322" t="s">
        <v>109</v>
      </c>
      <c r="I44" s="322" t="s">
        <v>109</v>
      </c>
      <c r="J44" s="322" t="s">
        <v>109</v>
      </c>
      <c r="K44" s="322" t="s">
        <v>109</v>
      </c>
      <c r="L44" s="322" t="s">
        <v>109</v>
      </c>
      <c r="M44" s="322" t="s">
        <v>109</v>
      </c>
      <c r="N44" s="322" t="s">
        <v>109</v>
      </c>
      <c r="O44" s="322" t="s">
        <v>109</v>
      </c>
      <c r="P44" s="322" t="s">
        <v>109</v>
      </c>
      <c r="Q44" s="322" t="s">
        <v>109</v>
      </c>
      <c r="R44" s="322" t="s">
        <v>109</v>
      </c>
      <c r="S44" s="322" t="s">
        <v>109</v>
      </c>
      <c r="T44" s="322" t="s">
        <v>109</v>
      </c>
      <c r="U44" s="322" t="s">
        <v>109</v>
      </c>
      <c r="V44" s="322" t="s">
        <v>109</v>
      </c>
      <c r="W44" s="322" t="s">
        <v>109</v>
      </c>
      <c r="X44" s="322" t="s">
        <v>109</v>
      </c>
      <c r="Y44" s="322" t="s">
        <v>109</v>
      </c>
      <c r="Z44" s="259">
        <f t="shared" si="8"/>
        <v>84.576998333333336</v>
      </c>
      <c r="AA44" s="259">
        <f t="shared" si="8"/>
        <v>6.4000000000000004</v>
      </c>
      <c r="AB44" s="322">
        <f t="shared" si="8"/>
        <v>0</v>
      </c>
      <c r="AC44" s="259">
        <f t="shared" si="8"/>
        <v>16</v>
      </c>
      <c r="AD44" s="322">
        <f t="shared" si="8"/>
        <v>0</v>
      </c>
      <c r="AE44" s="259">
        <f t="shared" si="8"/>
        <v>56</v>
      </c>
      <c r="AF44" s="322">
        <f t="shared" si="8"/>
        <v>0</v>
      </c>
      <c r="AG44" s="259">
        <f t="shared" si="9"/>
        <v>84.576998333333336</v>
      </c>
      <c r="AH44" s="259">
        <f t="shared" si="9"/>
        <v>6.4000000000000004</v>
      </c>
      <c r="AI44" s="322">
        <f t="shared" si="8"/>
        <v>0</v>
      </c>
      <c r="AJ44" s="259">
        <f t="shared" si="10"/>
        <v>16</v>
      </c>
      <c r="AK44" s="322">
        <f t="shared" si="8"/>
        <v>0</v>
      </c>
      <c r="AL44" s="259">
        <f t="shared" si="8"/>
        <v>56</v>
      </c>
    </row>
    <row r="45" s="243" customFormat="1" ht="63" hidden="1">
      <c r="A45" s="214" t="s">
        <v>149</v>
      </c>
      <c r="B45" s="215" t="s">
        <v>150</v>
      </c>
      <c r="C45" s="215" t="s">
        <v>108</v>
      </c>
      <c r="D45" s="322" t="s">
        <v>109</v>
      </c>
      <c r="E45" s="322" t="s">
        <v>109</v>
      </c>
      <c r="F45" s="322" t="s">
        <v>109</v>
      </c>
      <c r="G45" s="322" t="s">
        <v>109</v>
      </c>
      <c r="H45" s="322" t="s">
        <v>109</v>
      </c>
      <c r="I45" s="322" t="s">
        <v>109</v>
      </c>
      <c r="J45" s="322" t="s">
        <v>109</v>
      </c>
      <c r="K45" s="322" t="s">
        <v>109</v>
      </c>
      <c r="L45" s="322" t="s">
        <v>109</v>
      </c>
      <c r="M45" s="322" t="s">
        <v>109</v>
      </c>
      <c r="N45" s="322" t="s">
        <v>109</v>
      </c>
      <c r="O45" s="322" t="s">
        <v>109</v>
      </c>
      <c r="P45" s="322" t="s">
        <v>109</v>
      </c>
      <c r="Q45" s="322" t="s">
        <v>109</v>
      </c>
      <c r="R45" s="322" t="s">
        <v>109</v>
      </c>
      <c r="S45" s="322" t="s">
        <v>109</v>
      </c>
      <c r="T45" s="322" t="s">
        <v>109</v>
      </c>
      <c r="U45" s="322" t="s">
        <v>109</v>
      </c>
      <c r="V45" s="322" t="s">
        <v>109</v>
      </c>
      <c r="W45" s="322" t="s">
        <v>109</v>
      </c>
      <c r="X45" s="322" t="s">
        <v>109</v>
      </c>
      <c r="Y45" s="322" t="s">
        <v>109</v>
      </c>
      <c r="Z45" s="259">
        <f t="shared" si="8"/>
        <v>52.214472333333333</v>
      </c>
      <c r="AA45" s="259">
        <f t="shared" si="8"/>
        <v>4</v>
      </c>
      <c r="AB45" s="322">
        <f t="shared" si="8"/>
        <v>0</v>
      </c>
      <c r="AC45" s="259">
        <f t="shared" si="8"/>
        <v>10</v>
      </c>
      <c r="AD45" s="322">
        <f t="shared" si="8"/>
        <v>0</v>
      </c>
      <c r="AE45" s="259">
        <f t="shared" si="8"/>
        <v>35</v>
      </c>
      <c r="AF45" s="322">
        <f t="shared" si="8"/>
        <v>0</v>
      </c>
      <c r="AG45" s="259">
        <f t="shared" si="9"/>
        <v>52.214472333333333</v>
      </c>
      <c r="AH45" s="259">
        <f t="shared" si="9"/>
        <v>4</v>
      </c>
      <c r="AI45" s="322">
        <f t="shared" si="8"/>
        <v>0</v>
      </c>
      <c r="AJ45" s="259">
        <f t="shared" si="10"/>
        <v>10</v>
      </c>
      <c r="AK45" s="322">
        <f t="shared" si="8"/>
        <v>0</v>
      </c>
      <c r="AL45" s="259">
        <f t="shared" si="8"/>
        <v>35</v>
      </c>
    </row>
    <row r="46" s="243" customFormat="1" ht="63" hidden="1">
      <c r="A46" s="214" t="s">
        <v>151</v>
      </c>
      <c r="B46" s="215" t="s">
        <v>152</v>
      </c>
      <c r="C46" s="215" t="s">
        <v>108</v>
      </c>
      <c r="D46" s="322" t="s">
        <v>109</v>
      </c>
      <c r="E46" s="322" t="s">
        <v>109</v>
      </c>
      <c r="F46" s="322" t="s">
        <v>109</v>
      </c>
      <c r="G46" s="322" t="s">
        <v>109</v>
      </c>
      <c r="H46" s="322" t="s">
        <v>109</v>
      </c>
      <c r="I46" s="322" t="s">
        <v>109</v>
      </c>
      <c r="J46" s="322" t="s">
        <v>109</v>
      </c>
      <c r="K46" s="322" t="s">
        <v>109</v>
      </c>
      <c r="L46" s="322" t="s">
        <v>109</v>
      </c>
      <c r="M46" s="322" t="s">
        <v>109</v>
      </c>
      <c r="N46" s="322" t="s">
        <v>109</v>
      </c>
      <c r="O46" s="322" t="s">
        <v>109</v>
      </c>
      <c r="P46" s="322" t="s">
        <v>109</v>
      </c>
      <c r="Q46" s="322" t="s">
        <v>109</v>
      </c>
      <c r="R46" s="322" t="s">
        <v>109</v>
      </c>
      <c r="S46" s="322" t="s">
        <v>109</v>
      </c>
      <c r="T46" s="322" t="s">
        <v>109</v>
      </c>
      <c r="U46" s="322" t="s">
        <v>109</v>
      </c>
      <c r="V46" s="322" t="s">
        <v>109</v>
      </c>
      <c r="W46" s="322" t="s">
        <v>109</v>
      </c>
      <c r="X46" s="322" t="s">
        <v>109</v>
      </c>
      <c r="Y46" s="322" t="s">
        <v>109</v>
      </c>
      <c r="Z46" s="259">
        <f t="shared" si="8"/>
        <v>32.362526000000003</v>
      </c>
      <c r="AA46" s="259">
        <f t="shared" si="8"/>
        <v>2.4000000000000004</v>
      </c>
      <c r="AB46" s="322">
        <f t="shared" si="8"/>
        <v>0</v>
      </c>
      <c r="AC46" s="259">
        <f t="shared" si="8"/>
        <v>6</v>
      </c>
      <c r="AD46" s="322">
        <f t="shared" si="8"/>
        <v>0</v>
      </c>
      <c r="AE46" s="259">
        <f t="shared" si="8"/>
        <v>21</v>
      </c>
      <c r="AF46" s="322">
        <f t="shared" si="8"/>
        <v>0</v>
      </c>
      <c r="AG46" s="259">
        <f t="shared" si="9"/>
        <v>32.362526000000003</v>
      </c>
      <c r="AH46" s="259">
        <f t="shared" si="9"/>
        <v>2.4000000000000004</v>
      </c>
      <c r="AI46" s="322">
        <f t="shared" si="8"/>
        <v>0</v>
      </c>
      <c r="AJ46" s="259">
        <f t="shared" si="10"/>
        <v>6</v>
      </c>
      <c r="AK46" s="322">
        <f t="shared" si="8"/>
        <v>0</v>
      </c>
      <c r="AL46" s="259">
        <f t="shared" si="8"/>
        <v>21</v>
      </c>
    </row>
    <row r="47" s="243" customFormat="1" ht="63" hidden="1">
      <c r="A47" s="214" t="s">
        <v>153</v>
      </c>
      <c r="B47" s="215" t="s">
        <v>154</v>
      </c>
      <c r="C47" s="215" t="s">
        <v>108</v>
      </c>
      <c r="D47" s="322" t="s">
        <v>109</v>
      </c>
      <c r="E47" s="322" t="s">
        <v>109</v>
      </c>
      <c r="F47" s="322" t="s">
        <v>109</v>
      </c>
      <c r="G47" s="322" t="s">
        <v>109</v>
      </c>
      <c r="H47" s="322" t="s">
        <v>109</v>
      </c>
      <c r="I47" s="322" t="s">
        <v>109</v>
      </c>
      <c r="J47" s="322" t="s">
        <v>109</v>
      </c>
      <c r="K47" s="322" t="s">
        <v>109</v>
      </c>
      <c r="L47" s="322" t="s">
        <v>109</v>
      </c>
      <c r="M47" s="322" t="s">
        <v>109</v>
      </c>
      <c r="N47" s="322" t="s">
        <v>109</v>
      </c>
      <c r="O47" s="322" t="s">
        <v>109</v>
      </c>
      <c r="P47" s="322" t="s">
        <v>109</v>
      </c>
      <c r="Q47" s="322" t="s">
        <v>109</v>
      </c>
      <c r="R47" s="322" t="s">
        <v>109</v>
      </c>
      <c r="S47" s="322" t="s">
        <v>109</v>
      </c>
      <c r="T47" s="322" t="s">
        <v>109</v>
      </c>
      <c r="U47" s="322" t="s">
        <v>109</v>
      </c>
      <c r="V47" s="322" t="s">
        <v>109</v>
      </c>
      <c r="W47" s="322" t="s">
        <v>109</v>
      </c>
      <c r="X47" s="322" t="s">
        <v>109</v>
      </c>
      <c r="Y47" s="322" t="s">
        <v>109</v>
      </c>
      <c r="Z47" s="259">
        <f t="shared" si="8"/>
        <v>19.851946333333334</v>
      </c>
      <c r="AA47" s="259">
        <f t="shared" si="8"/>
        <v>1.6000000000000001</v>
      </c>
      <c r="AB47" s="322">
        <f t="shared" si="8"/>
        <v>0</v>
      </c>
      <c r="AC47" s="259">
        <f t="shared" si="8"/>
        <v>4</v>
      </c>
      <c r="AD47" s="322">
        <f t="shared" si="8"/>
        <v>0</v>
      </c>
      <c r="AE47" s="259">
        <f t="shared" si="8"/>
        <v>14</v>
      </c>
      <c r="AF47" s="322">
        <f t="shared" si="8"/>
        <v>0</v>
      </c>
      <c r="AG47" s="259">
        <f t="shared" si="9"/>
        <v>19.851946333333334</v>
      </c>
      <c r="AH47" s="259">
        <f t="shared" si="9"/>
        <v>1.6000000000000001</v>
      </c>
      <c r="AI47" s="322">
        <f>SUM(AI48:AI49)</f>
        <v>0</v>
      </c>
      <c r="AJ47" s="259">
        <f t="shared" si="10"/>
        <v>4</v>
      </c>
      <c r="AK47" s="322">
        <f>SUM(AK48:AK49)</f>
        <v>0</v>
      </c>
      <c r="AL47" s="259">
        <f>SUM(AL48:AL49)</f>
        <v>14</v>
      </c>
    </row>
    <row r="48" s="243" customFormat="1" ht="31.5">
      <c r="A48" s="56" t="s">
        <v>155</v>
      </c>
      <c r="B48" s="57" t="s">
        <v>156</v>
      </c>
      <c r="C48" s="57" t="s">
        <v>108</v>
      </c>
      <c r="D48" s="325" t="s">
        <v>109</v>
      </c>
      <c r="E48" s="325" t="s">
        <v>109</v>
      </c>
      <c r="F48" s="325" t="s">
        <v>109</v>
      </c>
      <c r="G48" s="325" t="s">
        <v>109</v>
      </c>
      <c r="H48" s="325" t="s">
        <v>109</v>
      </c>
      <c r="I48" s="325" t="s">
        <v>109</v>
      </c>
      <c r="J48" s="325" t="s">
        <v>109</v>
      </c>
      <c r="K48" s="325" t="s">
        <v>109</v>
      </c>
      <c r="L48" s="325" t="s">
        <v>109</v>
      </c>
      <c r="M48" s="325" t="s">
        <v>109</v>
      </c>
      <c r="N48" s="325" t="s">
        <v>109</v>
      </c>
      <c r="O48" s="325" t="s">
        <v>109</v>
      </c>
      <c r="P48" s="325" t="s">
        <v>109</v>
      </c>
      <c r="Q48" s="325" t="s">
        <v>109</v>
      </c>
      <c r="R48" s="325" t="s">
        <v>109</v>
      </c>
      <c r="S48" s="325" t="s">
        <v>109</v>
      </c>
      <c r="T48" s="325" t="s">
        <v>109</v>
      </c>
      <c r="U48" s="325" t="s">
        <v>109</v>
      </c>
      <c r="V48" s="325" t="s">
        <v>109</v>
      </c>
      <c r="W48" s="325" t="s">
        <v>109</v>
      </c>
      <c r="X48" s="325" t="s">
        <v>109</v>
      </c>
      <c r="Y48" s="325" t="s">
        <v>109</v>
      </c>
      <c r="Z48" s="60">
        <f>Z49+Z60</f>
        <v>12.510579666666668</v>
      </c>
      <c r="AA48" s="60">
        <f t="shared" ref="AA48:AL50" si="11">AA49</f>
        <v>0.80000000000000004</v>
      </c>
      <c r="AB48" s="325" t="str">
        <f t="shared" si="11"/>
        <v>н/д</v>
      </c>
      <c r="AC48" s="60">
        <f t="shared" si="11"/>
        <v>2</v>
      </c>
      <c r="AD48" s="325" t="str">
        <f t="shared" si="11"/>
        <v>н/д</v>
      </c>
      <c r="AE48" s="60">
        <f t="shared" si="11"/>
        <v>7</v>
      </c>
      <c r="AF48" s="325" t="str">
        <f t="shared" si="11"/>
        <v>н/д</v>
      </c>
      <c r="AG48" s="60">
        <f>AG49+AG60</f>
        <v>12.510579666666668</v>
      </c>
      <c r="AH48" s="60">
        <f t="shared" si="11"/>
        <v>0.80000000000000004</v>
      </c>
      <c r="AI48" s="325" t="str">
        <f t="shared" si="11"/>
        <v>н/д</v>
      </c>
      <c r="AJ48" s="60">
        <f t="shared" si="11"/>
        <v>2</v>
      </c>
      <c r="AK48" s="325" t="str">
        <f t="shared" si="11"/>
        <v>н/д</v>
      </c>
      <c r="AL48" s="60">
        <f t="shared" si="11"/>
        <v>7</v>
      </c>
    </row>
    <row r="49" s="243" customFormat="1" ht="63">
      <c r="A49" s="56" t="s">
        <v>157</v>
      </c>
      <c r="B49" s="57" t="s">
        <v>158</v>
      </c>
      <c r="C49" s="57" t="s">
        <v>108</v>
      </c>
      <c r="D49" s="325" t="s">
        <v>109</v>
      </c>
      <c r="E49" s="325" t="s">
        <v>109</v>
      </c>
      <c r="F49" s="325" t="s">
        <v>109</v>
      </c>
      <c r="G49" s="325" t="s">
        <v>109</v>
      </c>
      <c r="H49" s="325" t="s">
        <v>109</v>
      </c>
      <c r="I49" s="325" t="s">
        <v>109</v>
      </c>
      <c r="J49" s="325" t="s">
        <v>109</v>
      </c>
      <c r="K49" s="325" t="s">
        <v>109</v>
      </c>
      <c r="L49" s="325" t="s">
        <v>109</v>
      </c>
      <c r="M49" s="325" t="s">
        <v>109</v>
      </c>
      <c r="N49" s="325" t="s">
        <v>109</v>
      </c>
      <c r="O49" s="325" t="s">
        <v>109</v>
      </c>
      <c r="P49" s="325" t="s">
        <v>109</v>
      </c>
      <c r="Q49" s="325" t="s">
        <v>109</v>
      </c>
      <c r="R49" s="325" t="s">
        <v>109</v>
      </c>
      <c r="S49" s="325" t="s">
        <v>109</v>
      </c>
      <c r="T49" s="325" t="s">
        <v>109</v>
      </c>
      <c r="U49" s="325" t="s">
        <v>109</v>
      </c>
      <c r="V49" s="325" t="s">
        <v>109</v>
      </c>
      <c r="W49" s="325" t="s">
        <v>109</v>
      </c>
      <c r="X49" s="325" t="s">
        <v>109</v>
      </c>
      <c r="Y49" s="325" t="s">
        <v>109</v>
      </c>
      <c r="Z49" s="60">
        <f>Z50</f>
        <v>7.3413666666666666</v>
      </c>
      <c r="AA49" s="60">
        <f t="shared" si="11"/>
        <v>0.80000000000000004</v>
      </c>
      <c r="AB49" s="325" t="str">
        <f t="shared" si="11"/>
        <v>н/д</v>
      </c>
      <c r="AC49" s="60">
        <f t="shared" si="11"/>
        <v>2</v>
      </c>
      <c r="AD49" s="325" t="str">
        <f t="shared" si="11"/>
        <v>н/д</v>
      </c>
      <c r="AE49" s="60">
        <f t="shared" si="11"/>
        <v>7</v>
      </c>
      <c r="AF49" s="325" t="str">
        <f t="shared" si="11"/>
        <v>н/д</v>
      </c>
      <c r="AG49" s="60">
        <f>AG50</f>
        <v>7.3413666666666666</v>
      </c>
      <c r="AH49" s="60">
        <f t="shared" si="11"/>
        <v>0.80000000000000004</v>
      </c>
      <c r="AI49" s="325" t="str">
        <f t="shared" si="11"/>
        <v>н/д</v>
      </c>
      <c r="AJ49" s="60">
        <f t="shared" si="11"/>
        <v>2</v>
      </c>
      <c r="AK49" s="325" t="str">
        <f t="shared" si="11"/>
        <v>н/д</v>
      </c>
      <c r="AL49" s="60">
        <f t="shared" si="11"/>
        <v>7</v>
      </c>
    </row>
    <row r="50" s="243" customFormat="1" ht="31.5">
      <c r="A50" s="56" t="s">
        <v>159</v>
      </c>
      <c r="B50" s="57" t="s">
        <v>160</v>
      </c>
      <c r="C50" s="57" t="s">
        <v>108</v>
      </c>
      <c r="D50" s="325" t="s">
        <v>109</v>
      </c>
      <c r="E50" s="325" t="s">
        <v>109</v>
      </c>
      <c r="F50" s="325" t="s">
        <v>109</v>
      </c>
      <c r="G50" s="325" t="s">
        <v>109</v>
      </c>
      <c r="H50" s="325" t="s">
        <v>109</v>
      </c>
      <c r="I50" s="325" t="s">
        <v>109</v>
      </c>
      <c r="J50" s="325" t="s">
        <v>109</v>
      </c>
      <c r="K50" s="325" t="s">
        <v>109</v>
      </c>
      <c r="L50" s="325" t="s">
        <v>109</v>
      </c>
      <c r="M50" s="325" t="s">
        <v>109</v>
      </c>
      <c r="N50" s="325" t="s">
        <v>109</v>
      </c>
      <c r="O50" s="325" t="s">
        <v>109</v>
      </c>
      <c r="P50" s="325" t="s">
        <v>109</v>
      </c>
      <c r="Q50" s="325" t="s">
        <v>109</v>
      </c>
      <c r="R50" s="325" t="s">
        <v>109</v>
      </c>
      <c r="S50" s="325" t="s">
        <v>109</v>
      </c>
      <c r="T50" s="325" t="s">
        <v>109</v>
      </c>
      <c r="U50" s="325" t="s">
        <v>109</v>
      </c>
      <c r="V50" s="325" t="s">
        <v>109</v>
      </c>
      <c r="W50" s="325" t="s">
        <v>109</v>
      </c>
      <c r="X50" s="325" t="s">
        <v>109</v>
      </c>
      <c r="Y50" s="325" t="s">
        <v>109</v>
      </c>
      <c r="Z50" s="60">
        <f>SUM(Z51:Z52)</f>
        <v>7.3413666666666666</v>
      </c>
      <c r="AA50" s="60">
        <f t="shared" si="11"/>
        <v>0.80000000000000004</v>
      </c>
      <c r="AB50" s="325" t="s">
        <v>109</v>
      </c>
      <c r="AC50" s="60">
        <f>AC51</f>
        <v>2</v>
      </c>
      <c r="AD50" s="325" t="s">
        <v>109</v>
      </c>
      <c r="AE50" s="60">
        <f>AE51</f>
        <v>7</v>
      </c>
      <c r="AF50" s="325" t="s">
        <v>109</v>
      </c>
      <c r="AG50" s="60">
        <f>SUM(AG51:AG52)</f>
        <v>7.3413666666666666</v>
      </c>
      <c r="AH50" s="60">
        <f>AH51</f>
        <v>0.80000000000000004</v>
      </c>
      <c r="AI50" s="325" t="s">
        <v>109</v>
      </c>
      <c r="AJ50" s="60">
        <f>AJ51</f>
        <v>2</v>
      </c>
      <c r="AK50" s="325" t="s">
        <v>109</v>
      </c>
      <c r="AL50" s="60">
        <f>SUM(AL51:AL52)</f>
        <v>7</v>
      </c>
    </row>
    <row r="51" s="307" customFormat="1" ht="78.75">
      <c r="A51" s="80" t="s">
        <v>161</v>
      </c>
      <c r="B51" s="80" t="s">
        <v>197</v>
      </c>
      <c r="C51" s="80" t="s">
        <v>1395</v>
      </c>
      <c r="D51" s="326" t="s">
        <v>109</v>
      </c>
      <c r="E51" s="326" t="s">
        <v>109</v>
      </c>
      <c r="F51" s="326" t="s">
        <v>109</v>
      </c>
      <c r="G51" s="326" t="s">
        <v>109</v>
      </c>
      <c r="H51" s="326" t="s">
        <v>109</v>
      </c>
      <c r="I51" s="326" t="s">
        <v>109</v>
      </c>
      <c r="J51" s="326" t="s">
        <v>109</v>
      </c>
      <c r="K51" s="326" t="s">
        <v>109</v>
      </c>
      <c r="L51" s="326" t="s">
        <v>109</v>
      </c>
      <c r="M51" s="326" t="s">
        <v>109</v>
      </c>
      <c r="N51" s="326" t="s">
        <v>109</v>
      </c>
      <c r="O51" s="326" t="s">
        <v>109</v>
      </c>
      <c r="P51" s="326" t="s">
        <v>109</v>
      </c>
      <c r="Q51" s="326" t="s">
        <v>109</v>
      </c>
      <c r="R51" s="326" t="s">
        <v>109</v>
      </c>
      <c r="S51" s="326" t="s">
        <v>109</v>
      </c>
      <c r="T51" s="326" t="s">
        <v>109</v>
      </c>
      <c r="U51" s="326" t="s">
        <v>109</v>
      </c>
      <c r="V51" s="326" t="s">
        <v>109</v>
      </c>
      <c r="W51" s="326" t="s">
        <v>109</v>
      </c>
      <c r="X51" s="326" t="s">
        <v>109</v>
      </c>
      <c r="Y51" s="326" t="s">
        <v>109</v>
      </c>
      <c r="Z51" s="262">
        <v>7.3413666666666666</v>
      </c>
      <c r="AA51" s="68">
        <v>0.80000000000000004</v>
      </c>
      <c r="AB51" s="313" t="s">
        <v>109</v>
      </c>
      <c r="AC51" s="68">
        <v>2</v>
      </c>
      <c r="AD51" s="313" t="s">
        <v>109</v>
      </c>
      <c r="AE51" s="68">
        <v>7</v>
      </c>
      <c r="AF51" s="326" t="s">
        <v>109</v>
      </c>
      <c r="AG51" s="262">
        <v>7.3413666666666666</v>
      </c>
      <c r="AH51" s="326">
        <v>0.80000000000000004</v>
      </c>
      <c r="AI51" s="326" t="s">
        <v>109</v>
      </c>
      <c r="AJ51" s="326">
        <v>2</v>
      </c>
      <c r="AK51" s="326" t="s">
        <v>109</v>
      </c>
      <c r="AL51" s="262">
        <v>7</v>
      </c>
    </row>
    <row r="52" s="307" customFormat="1" hidden="1">
      <c r="A52" s="80" t="e">
        <f>'[3]4'!A58</f>
        <v>#REF!</v>
      </c>
      <c r="B52" s="80"/>
      <c r="C52" s="80"/>
      <c r="D52" s="326"/>
      <c r="E52" s="326"/>
      <c r="F52" s="326"/>
      <c r="G52" s="326"/>
      <c r="H52" s="326"/>
      <c r="I52" s="326"/>
      <c r="J52" s="326"/>
      <c r="K52" s="326"/>
      <c r="L52" s="326"/>
      <c r="M52" s="326"/>
      <c r="N52" s="326"/>
      <c r="O52" s="326"/>
      <c r="P52" s="326"/>
      <c r="Q52" s="326"/>
      <c r="R52" s="326"/>
      <c r="S52" s="326"/>
      <c r="T52" s="326"/>
      <c r="U52" s="326"/>
      <c r="V52" s="326"/>
      <c r="W52" s="326"/>
      <c r="X52" s="326"/>
      <c r="Y52" s="326"/>
      <c r="Z52" s="262"/>
      <c r="AA52" s="326"/>
      <c r="AB52" s="326"/>
      <c r="AC52" s="326"/>
      <c r="AD52" s="326"/>
      <c r="AE52" s="326"/>
      <c r="AF52" s="326"/>
      <c r="AG52" s="262"/>
      <c r="AH52" s="326"/>
      <c r="AI52" s="326"/>
      <c r="AJ52" s="326"/>
      <c r="AK52" s="326"/>
      <c r="AL52" s="262"/>
    </row>
    <row r="53" s="237" customFormat="1" ht="47.25" hidden="1">
      <c r="A53" s="79" t="s">
        <v>280</v>
      </c>
      <c r="B53" s="82" t="s">
        <v>281</v>
      </c>
      <c r="C53" s="314" t="s">
        <v>108</v>
      </c>
      <c r="D53" s="327" t="s">
        <v>279</v>
      </c>
      <c r="E53" s="327" t="s">
        <v>279</v>
      </c>
      <c r="F53" s="327" t="s">
        <v>279</v>
      </c>
      <c r="G53" s="327" t="s">
        <v>279</v>
      </c>
      <c r="H53" s="327" t="s">
        <v>279</v>
      </c>
      <c r="I53" s="327" t="s">
        <v>279</v>
      </c>
      <c r="J53" s="327" t="s">
        <v>279</v>
      </c>
      <c r="K53" s="327" t="s">
        <v>279</v>
      </c>
      <c r="L53" s="327" t="s">
        <v>279</v>
      </c>
      <c r="M53" s="327" t="s">
        <v>279</v>
      </c>
      <c r="N53" s="327" t="s">
        <v>279</v>
      </c>
      <c r="O53" s="327" t="s">
        <v>279</v>
      </c>
      <c r="P53" s="327" t="s">
        <v>279</v>
      </c>
      <c r="Q53" s="327" t="s">
        <v>279</v>
      </c>
      <c r="R53" s="327" t="s">
        <v>279</v>
      </c>
      <c r="S53" s="327" t="s">
        <v>279</v>
      </c>
      <c r="T53" s="327" t="s">
        <v>279</v>
      </c>
      <c r="U53" s="327" t="s">
        <v>279</v>
      </c>
      <c r="V53" s="327" t="s">
        <v>279</v>
      </c>
      <c r="W53" s="327" t="s">
        <v>279</v>
      </c>
      <c r="X53" s="327" t="s">
        <v>279</v>
      </c>
      <c r="Y53" s="327" t="s">
        <v>279</v>
      </c>
      <c r="Z53" s="328" t="s">
        <v>279</v>
      </c>
      <c r="AA53" s="327" t="s">
        <v>279</v>
      </c>
      <c r="AB53" s="327" t="s">
        <v>279</v>
      </c>
      <c r="AC53" s="327" t="s">
        <v>279</v>
      </c>
      <c r="AD53" s="327" t="s">
        <v>279</v>
      </c>
      <c r="AE53" s="327" t="s">
        <v>279</v>
      </c>
      <c r="AF53" s="327" t="s">
        <v>279</v>
      </c>
      <c r="AG53" s="328" t="s">
        <v>279</v>
      </c>
      <c r="AH53" s="327" t="s">
        <v>279</v>
      </c>
      <c r="AI53" s="327" t="s">
        <v>279</v>
      </c>
      <c r="AJ53" s="327" t="s">
        <v>279</v>
      </c>
      <c r="AK53" s="327" t="s">
        <v>279</v>
      </c>
      <c r="AL53" s="328" t="s">
        <v>279</v>
      </c>
    </row>
    <row r="54" s="237" customFormat="1" ht="31.5" hidden="1">
      <c r="A54" s="79" t="s">
        <v>282</v>
      </c>
      <c r="B54" s="82" t="s">
        <v>283</v>
      </c>
      <c r="C54" s="316" t="s">
        <v>108</v>
      </c>
      <c r="D54" s="327" t="s">
        <v>279</v>
      </c>
      <c r="E54" s="327" t="s">
        <v>279</v>
      </c>
      <c r="F54" s="327" t="s">
        <v>279</v>
      </c>
      <c r="G54" s="327" t="s">
        <v>279</v>
      </c>
      <c r="H54" s="327" t="s">
        <v>279</v>
      </c>
      <c r="I54" s="327" t="s">
        <v>279</v>
      </c>
      <c r="J54" s="327" t="s">
        <v>279</v>
      </c>
      <c r="K54" s="327" t="s">
        <v>279</v>
      </c>
      <c r="L54" s="327" t="s">
        <v>279</v>
      </c>
      <c r="M54" s="327" t="s">
        <v>279</v>
      </c>
      <c r="N54" s="327" t="s">
        <v>279</v>
      </c>
      <c r="O54" s="327" t="s">
        <v>279</v>
      </c>
      <c r="P54" s="327" t="s">
        <v>279</v>
      </c>
      <c r="Q54" s="327" t="s">
        <v>279</v>
      </c>
      <c r="R54" s="327" t="s">
        <v>279</v>
      </c>
      <c r="S54" s="327" t="s">
        <v>279</v>
      </c>
      <c r="T54" s="327" t="s">
        <v>279</v>
      </c>
      <c r="U54" s="327" t="s">
        <v>279</v>
      </c>
      <c r="V54" s="327" t="s">
        <v>279</v>
      </c>
      <c r="W54" s="327" t="s">
        <v>279</v>
      </c>
      <c r="X54" s="327" t="s">
        <v>279</v>
      </c>
      <c r="Y54" s="327" t="s">
        <v>279</v>
      </c>
      <c r="Z54" s="328" t="s">
        <v>279</v>
      </c>
      <c r="AA54" s="327" t="s">
        <v>279</v>
      </c>
      <c r="AB54" s="327" t="s">
        <v>279</v>
      </c>
      <c r="AC54" s="329" t="s">
        <v>279</v>
      </c>
      <c r="AD54" s="327" t="s">
        <v>279</v>
      </c>
      <c r="AE54" s="327" t="s">
        <v>279</v>
      </c>
      <c r="AF54" s="327" t="s">
        <v>279</v>
      </c>
      <c r="AG54" s="328" t="s">
        <v>279</v>
      </c>
      <c r="AH54" s="327" t="s">
        <v>279</v>
      </c>
      <c r="AI54" s="327" t="s">
        <v>279</v>
      </c>
      <c r="AJ54" s="329" t="s">
        <v>279</v>
      </c>
      <c r="AK54" s="327" t="s">
        <v>279</v>
      </c>
      <c r="AL54" s="328" t="s">
        <v>279</v>
      </c>
    </row>
    <row r="55" s="237" customFormat="1" hidden="1">
      <c r="A55" s="79" t="s">
        <v>284</v>
      </c>
      <c r="B55" s="82" t="s">
        <v>285</v>
      </c>
      <c r="C55" s="314" t="s">
        <v>108</v>
      </c>
      <c r="D55" s="327" t="s">
        <v>279</v>
      </c>
      <c r="E55" s="327" t="s">
        <v>279</v>
      </c>
      <c r="F55" s="327" t="s">
        <v>279</v>
      </c>
      <c r="G55" s="327" t="s">
        <v>279</v>
      </c>
      <c r="H55" s="327" t="s">
        <v>279</v>
      </c>
      <c r="I55" s="327" t="s">
        <v>279</v>
      </c>
      <c r="J55" s="327" t="s">
        <v>279</v>
      </c>
      <c r="K55" s="327" t="s">
        <v>279</v>
      </c>
      <c r="L55" s="327" t="s">
        <v>279</v>
      </c>
      <c r="M55" s="327" t="s">
        <v>279</v>
      </c>
      <c r="N55" s="327" t="s">
        <v>279</v>
      </c>
      <c r="O55" s="327" t="s">
        <v>279</v>
      </c>
      <c r="P55" s="327" t="s">
        <v>279</v>
      </c>
      <c r="Q55" s="327" t="s">
        <v>279</v>
      </c>
      <c r="R55" s="327" t="s">
        <v>279</v>
      </c>
      <c r="S55" s="327" t="s">
        <v>279</v>
      </c>
      <c r="T55" s="327" t="s">
        <v>279</v>
      </c>
      <c r="U55" s="327" t="s">
        <v>279</v>
      </c>
      <c r="V55" s="327" t="s">
        <v>279</v>
      </c>
      <c r="W55" s="327" t="s">
        <v>279</v>
      </c>
      <c r="X55" s="327" t="s">
        <v>279</v>
      </c>
      <c r="Y55" s="327" t="s">
        <v>279</v>
      </c>
      <c r="Z55" s="328" t="s">
        <v>279</v>
      </c>
      <c r="AA55" s="327" t="s">
        <v>279</v>
      </c>
      <c r="AB55" s="327" t="s">
        <v>279</v>
      </c>
      <c r="AC55" s="327" t="s">
        <v>279</v>
      </c>
      <c r="AD55" s="327" t="s">
        <v>279</v>
      </c>
      <c r="AE55" s="327" t="s">
        <v>279</v>
      </c>
      <c r="AF55" s="327" t="s">
        <v>279</v>
      </c>
      <c r="AG55" s="328" t="s">
        <v>279</v>
      </c>
      <c r="AH55" s="327" t="s">
        <v>279</v>
      </c>
      <c r="AI55" s="327" t="s">
        <v>279</v>
      </c>
      <c r="AJ55" s="327" t="s">
        <v>279</v>
      </c>
      <c r="AK55" s="327" t="s">
        <v>279</v>
      </c>
      <c r="AL55" s="328" t="s">
        <v>279</v>
      </c>
    </row>
    <row r="56" s="237" customFormat="1" ht="78.75" hidden="1">
      <c r="A56" s="79" t="s">
        <v>284</v>
      </c>
      <c r="B56" s="309" t="s">
        <v>569</v>
      </c>
      <c r="C56" s="316" t="s">
        <v>165</v>
      </c>
      <c r="D56" s="327" t="s">
        <v>279</v>
      </c>
      <c r="E56" s="327" t="s">
        <v>279</v>
      </c>
      <c r="F56" s="327" t="s">
        <v>279</v>
      </c>
      <c r="G56" s="327" t="s">
        <v>279</v>
      </c>
      <c r="H56" s="327" t="s">
        <v>279</v>
      </c>
      <c r="I56" s="327" t="s">
        <v>279</v>
      </c>
      <c r="J56" s="327" t="s">
        <v>279</v>
      </c>
      <c r="K56" s="327" t="s">
        <v>279</v>
      </c>
      <c r="L56" s="327" t="s">
        <v>279</v>
      </c>
      <c r="M56" s="327" t="s">
        <v>279</v>
      </c>
      <c r="N56" s="327" t="s">
        <v>279</v>
      </c>
      <c r="O56" s="327" t="s">
        <v>279</v>
      </c>
      <c r="P56" s="327" t="s">
        <v>279</v>
      </c>
      <c r="Q56" s="327" t="s">
        <v>279</v>
      </c>
      <c r="R56" s="327" t="s">
        <v>279</v>
      </c>
      <c r="S56" s="327" t="s">
        <v>279</v>
      </c>
      <c r="T56" s="327" t="s">
        <v>279</v>
      </c>
      <c r="U56" s="327" t="s">
        <v>279</v>
      </c>
      <c r="V56" s="327" t="s">
        <v>279</v>
      </c>
      <c r="W56" s="327" t="s">
        <v>279</v>
      </c>
      <c r="X56" s="327" t="s">
        <v>279</v>
      </c>
      <c r="Y56" s="327" t="s">
        <v>279</v>
      </c>
      <c r="Z56" s="328" t="s">
        <v>279</v>
      </c>
      <c r="AA56" s="327" t="s">
        <v>279</v>
      </c>
      <c r="AB56" s="327" t="s">
        <v>279</v>
      </c>
      <c r="AC56" s="329" t="s">
        <v>279</v>
      </c>
      <c r="AD56" s="327" t="s">
        <v>279</v>
      </c>
      <c r="AE56" s="327" t="s">
        <v>279</v>
      </c>
      <c r="AF56" s="327" t="s">
        <v>279</v>
      </c>
      <c r="AG56" s="328" t="s">
        <v>279</v>
      </c>
      <c r="AH56" s="327" t="s">
        <v>279</v>
      </c>
      <c r="AI56" s="327" t="s">
        <v>279</v>
      </c>
      <c r="AJ56" s="329" t="s">
        <v>279</v>
      </c>
      <c r="AK56" s="327" t="s">
        <v>279</v>
      </c>
      <c r="AL56" s="328" t="s">
        <v>279</v>
      </c>
    </row>
    <row r="57" s="237" customFormat="1" ht="78.75" hidden="1">
      <c r="A57" s="79" t="s">
        <v>284</v>
      </c>
      <c r="B57" s="309" t="s">
        <v>570</v>
      </c>
      <c r="C57" s="314" t="s">
        <v>184</v>
      </c>
      <c r="D57" s="327" t="s">
        <v>279</v>
      </c>
      <c r="E57" s="327" t="s">
        <v>279</v>
      </c>
      <c r="F57" s="327" t="s">
        <v>279</v>
      </c>
      <c r="G57" s="327" t="s">
        <v>279</v>
      </c>
      <c r="H57" s="327" t="s">
        <v>279</v>
      </c>
      <c r="I57" s="327" t="s">
        <v>279</v>
      </c>
      <c r="J57" s="327" t="s">
        <v>279</v>
      </c>
      <c r="K57" s="327" t="s">
        <v>279</v>
      </c>
      <c r="L57" s="327" t="s">
        <v>279</v>
      </c>
      <c r="M57" s="327" t="s">
        <v>279</v>
      </c>
      <c r="N57" s="327" t="s">
        <v>279</v>
      </c>
      <c r="O57" s="327" t="s">
        <v>279</v>
      </c>
      <c r="P57" s="327" t="s">
        <v>279</v>
      </c>
      <c r="Q57" s="327" t="s">
        <v>279</v>
      </c>
      <c r="R57" s="327" t="s">
        <v>279</v>
      </c>
      <c r="S57" s="327" t="s">
        <v>279</v>
      </c>
      <c r="T57" s="327" t="s">
        <v>279</v>
      </c>
      <c r="U57" s="327" t="s">
        <v>279</v>
      </c>
      <c r="V57" s="327" t="s">
        <v>279</v>
      </c>
      <c r="W57" s="327" t="s">
        <v>279</v>
      </c>
      <c r="X57" s="327" t="s">
        <v>279</v>
      </c>
      <c r="Y57" s="327" t="s">
        <v>279</v>
      </c>
      <c r="Z57" s="328" t="s">
        <v>279</v>
      </c>
      <c r="AA57" s="327" t="s">
        <v>279</v>
      </c>
      <c r="AB57" s="327" t="s">
        <v>279</v>
      </c>
      <c r="AC57" s="327" t="s">
        <v>279</v>
      </c>
      <c r="AD57" s="327" t="s">
        <v>279</v>
      </c>
      <c r="AE57" s="327" t="s">
        <v>279</v>
      </c>
      <c r="AF57" s="327" t="s">
        <v>279</v>
      </c>
      <c r="AG57" s="328" t="s">
        <v>279</v>
      </c>
      <c r="AH57" s="327" t="s">
        <v>279</v>
      </c>
      <c r="AI57" s="327" t="s">
        <v>279</v>
      </c>
      <c r="AJ57" s="327" t="s">
        <v>279</v>
      </c>
      <c r="AK57" s="327" t="s">
        <v>279</v>
      </c>
      <c r="AL57" s="328" t="s">
        <v>279</v>
      </c>
    </row>
    <row r="58" s="237" customFormat="1" ht="63" hidden="1">
      <c r="A58" s="79" t="s">
        <v>284</v>
      </c>
      <c r="B58" s="82" t="s">
        <v>571</v>
      </c>
      <c r="C58" s="316" t="s">
        <v>186</v>
      </c>
      <c r="D58" s="327" t="s">
        <v>279</v>
      </c>
      <c r="E58" s="327" t="s">
        <v>279</v>
      </c>
      <c r="F58" s="327" t="s">
        <v>279</v>
      </c>
      <c r="G58" s="327" t="s">
        <v>279</v>
      </c>
      <c r="H58" s="327" t="s">
        <v>279</v>
      </c>
      <c r="I58" s="327" t="s">
        <v>279</v>
      </c>
      <c r="J58" s="327" t="s">
        <v>279</v>
      </c>
      <c r="K58" s="327" t="s">
        <v>279</v>
      </c>
      <c r="L58" s="327" t="s">
        <v>279</v>
      </c>
      <c r="M58" s="327" t="s">
        <v>279</v>
      </c>
      <c r="N58" s="327" t="s">
        <v>279</v>
      </c>
      <c r="O58" s="327" t="s">
        <v>279</v>
      </c>
      <c r="P58" s="327" t="s">
        <v>279</v>
      </c>
      <c r="Q58" s="327" t="s">
        <v>279</v>
      </c>
      <c r="R58" s="327" t="s">
        <v>279</v>
      </c>
      <c r="S58" s="327" t="s">
        <v>279</v>
      </c>
      <c r="T58" s="327" t="s">
        <v>279</v>
      </c>
      <c r="U58" s="327" t="s">
        <v>279</v>
      </c>
      <c r="V58" s="327" t="s">
        <v>279</v>
      </c>
      <c r="W58" s="327" t="s">
        <v>279</v>
      </c>
      <c r="X58" s="327" t="s">
        <v>279</v>
      </c>
      <c r="Y58" s="327" t="s">
        <v>279</v>
      </c>
      <c r="Z58" s="328" t="s">
        <v>279</v>
      </c>
      <c r="AA58" s="327" t="s">
        <v>279</v>
      </c>
      <c r="AB58" s="327" t="s">
        <v>279</v>
      </c>
      <c r="AC58" s="329" t="s">
        <v>279</v>
      </c>
      <c r="AD58" s="327" t="s">
        <v>279</v>
      </c>
      <c r="AE58" s="327" t="s">
        <v>279</v>
      </c>
      <c r="AF58" s="327" t="s">
        <v>279</v>
      </c>
      <c r="AG58" s="328" t="s">
        <v>279</v>
      </c>
      <c r="AH58" s="327" t="s">
        <v>279</v>
      </c>
      <c r="AI58" s="327" t="s">
        <v>279</v>
      </c>
      <c r="AJ58" s="329" t="s">
        <v>279</v>
      </c>
      <c r="AK58" s="327" t="s">
        <v>279</v>
      </c>
      <c r="AL58" s="328" t="s">
        <v>279</v>
      </c>
    </row>
    <row r="59" s="237" customFormat="1" ht="31.5" hidden="1">
      <c r="A59" s="79" t="s">
        <v>286</v>
      </c>
      <c r="B59" s="82" t="s">
        <v>287</v>
      </c>
      <c r="C59" s="314" t="s">
        <v>108</v>
      </c>
      <c r="D59" s="327" t="s">
        <v>279</v>
      </c>
      <c r="E59" s="327" t="s">
        <v>279</v>
      </c>
      <c r="F59" s="327" t="s">
        <v>279</v>
      </c>
      <c r="G59" s="327" t="s">
        <v>279</v>
      </c>
      <c r="H59" s="327" t="s">
        <v>279</v>
      </c>
      <c r="I59" s="327" t="s">
        <v>279</v>
      </c>
      <c r="J59" s="327" t="s">
        <v>279</v>
      </c>
      <c r="K59" s="327" t="s">
        <v>279</v>
      </c>
      <c r="L59" s="327" t="s">
        <v>279</v>
      </c>
      <c r="M59" s="327" t="s">
        <v>279</v>
      </c>
      <c r="N59" s="327" t="s">
        <v>279</v>
      </c>
      <c r="O59" s="327" t="s">
        <v>279</v>
      </c>
      <c r="P59" s="327" t="s">
        <v>279</v>
      </c>
      <c r="Q59" s="327" t="s">
        <v>279</v>
      </c>
      <c r="R59" s="327" t="s">
        <v>279</v>
      </c>
      <c r="S59" s="327" t="s">
        <v>279</v>
      </c>
      <c r="T59" s="327" t="s">
        <v>279</v>
      </c>
      <c r="U59" s="327" t="s">
        <v>279</v>
      </c>
      <c r="V59" s="327" t="s">
        <v>279</v>
      </c>
      <c r="W59" s="327" t="s">
        <v>279</v>
      </c>
      <c r="X59" s="327" t="s">
        <v>279</v>
      </c>
      <c r="Y59" s="327" t="s">
        <v>279</v>
      </c>
      <c r="Z59" s="328" t="s">
        <v>279</v>
      </c>
      <c r="AA59" s="327" t="s">
        <v>279</v>
      </c>
      <c r="AB59" s="327" t="s">
        <v>279</v>
      </c>
      <c r="AC59" s="327" t="s">
        <v>279</v>
      </c>
      <c r="AD59" s="327" t="s">
        <v>279</v>
      </c>
      <c r="AE59" s="327" t="s">
        <v>279</v>
      </c>
      <c r="AF59" s="327" t="s">
        <v>279</v>
      </c>
      <c r="AG59" s="328" t="s">
        <v>279</v>
      </c>
      <c r="AH59" s="327" t="s">
        <v>279</v>
      </c>
      <c r="AI59" s="327" t="s">
        <v>279</v>
      </c>
      <c r="AJ59" s="327" t="s">
        <v>279</v>
      </c>
      <c r="AK59" s="327" t="s">
        <v>279</v>
      </c>
      <c r="AL59" s="328" t="s">
        <v>279</v>
      </c>
    </row>
    <row r="60" s="237" customFormat="1" ht="31.5">
      <c r="A60" s="56" t="s">
        <v>206</v>
      </c>
      <c r="B60" s="57" t="s">
        <v>207</v>
      </c>
      <c r="C60" s="102" t="s">
        <v>108</v>
      </c>
      <c r="D60" s="295" t="s">
        <v>109</v>
      </c>
      <c r="E60" s="295" t="s">
        <v>109</v>
      </c>
      <c r="F60" s="295" t="s">
        <v>109</v>
      </c>
      <c r="G60" s="295" t="s">
        <v>109</v>
      </c>
      <c r="H60" s="295" t="s">
        <v>109</v>
      </c>
      <c r="I60" s="295" t="s">
        <v>109</v>
      </c>
      <c r="J60" s="295" t="s">
        <v>109</v>
      </c>
      <c r="K60" s="295" t="s">
        <v>109</v>
      </c>
      <c r="L60" s="295" t="s">
        <v>109</v>
      </c>
      <c r="M60" s="295" t="s">
        <v>109</v>
      </c>
      <c r="N60" s="295" t="s">
        <v>109</v>
      </c>
      <c r="O60" s="295" t="s">
        <v>109</v>
      </c>
      <c r="P60" s="295" t="s">
        <v>109</v>
      </c>
      <c r="Q60" s="295" t="s">
        <v>109</v>
      </c>
      <c r="R60" s="295" t="s">
        <v>109</v>
      </c>
      <c r="S60" s="295" t="s">
        <v>109</v>
      </c>
      <c r="T60" s="295" t="s">
        <v>109</v>
      </c>
      <c r="U60" s="295" t="s">
        <v>109</v>
      </c>
      <c r="V60" s="295" t="s">
        <v>109</v>
      </c>
      <c r="W60" s="295" t="s">
        <v>109</v>
      </c>
      <c r="X60" s="295" t="s">
        <v>109</v>
      </c>
      <c r="Y60" s="295" t="s">
        <v>109</v>
      </c>
      <c r="Z60" s="104">
        <f>Z66+Z61</f>
        <v>5.1692130000000009</v>
      </c>
      <c r="AA60" s="295" t="s">
        <v>109</v>
      </c>
      <c r="AB60" s="295" t="s">
        <v>109</v>
      </c>
      <c r="AC60" s="295" t="s">
        <v>109</v>
      </c>
      <c r="AD60" s="295" t="s">
        <v>109</v>
      </c>
      <c r="AE60" s="295" t="str">
        <f>AE66</f>
        <v>н/д</v>
      </c>
      <c r="AF60" s="295" t="s">
        <v>109</v>
      </c>
      <c r="AG60" s="104">
        <f>AG66+AG61</f>
        <v>5.1692130000000009</v>
      </c>
      <c r="AH60" s="295" t="s">
        <v>109</v>
      </c>
      <c r="AI60" s="295" t="s">
        <v>109</v>
      </c>
      <c r="AJ60" s="295" t="s">
        <v>109</v>
      </c>
      <c r="AK60" s="295" t="s">
        <v>109</v>
      </c>
      <c r="AL60" s="104" t="str">
        <f>AL66</f>
        <v>н/д</v>
      </c>
    </row>
    <row r="61" s="243" customFormat="1" ht="31.5">
      <c r="A61" s="214" t="s">
        <v>208</v>
      </c>
      <c r="B61" s="215" t="s">
        <v>209</v>
      </c>
      <c r="C61" s="330" t="s">
        <v>108</v>
      </c>
      <c r="D61" s="331" t="s">
        <v>109</v>
      </c>
      <c r="E61" s="331" t="s">
        <v>109</v>
      </c>
      <c r="F61" s="331" t="s">
        <v>109</v>
      </c>
      <c r="G61" s="331" t="s">
        <v>109</v>
      </c>
      <c r="H61" s="331" t="s">
        <v>109</v>
      </c>
      <c r="I61" s="331" t="s">
        <v>109</v>
      </c>
      <c r="J61" s="331" t="s">
        <v>109</v>
      </c>
      <c r="K61" s="331" t="s">
        <v>109</v>
      </c>
      <c r="L61" s="331" t="s">
        <v>109</v>
      </c>
      <c r="M61" s="331" t="s">
        <v>109</v>
      </c>
      <c r="N61" s="331" t="s">
        <v>109</v>
      </c>
      <c r="O61" s="331" t="s">
        <v>109</v>
      </c>
      <c r="P61" s="331" t="s">
        <v>109</v>
      </c>
      <c r="Q61" s="331" t="s">
        <v>109</v>
      </c>
      <c r="R61" s="331" t="s">
        <v>109</v>
      </c>
      <c r="S61" s="331" t="s">
        <v>109</v>
      </c>
      <c r="T61" s="331" t="s">
        <v>109</v>
      </c>
      <c r="U61" s="331" t="s">
        <v>109</v>
      </c>
      <c r="V61" s="331" t="s">
        <v>109</v>
      </c>
      <c r="W61" s="331" t="s">
        <v>109</v>
      </c>
      <c r="X61" s="331" t="s">
        <v>109</v>
      </c>
      <c r="Y61" s="331" t="s">
        <v>109</v>
      </c>
      <c r="Z61" s="332">
        <f>Z62</f>
        <v>4.8442130000000008</v>
      </c>
      <c r="AA61" s="331" t="s">
        <v>109</v>
      </c>
      <c r="AB61" s="331" t="s">
        <v>109</v>
      </c>
      <c r="AC61" s="331" t="s">
        <v>109</v>
      </c>
      <c r="AD61" s="331" t="s">
        <v>109</v>
      </c>
      <c r="AE61" s="331" t="s">
        <v>109</v>
      </c>
      <c r="AF61" s="331" t="s">
        <v>109</v>
      </c>
      <c r="AG61" s="332">
        <f t="shared" ref="AG61:AG62" si="12">Z61</f>
        <v>4.8442130000000008</v>
      </c>
      <c r="AH61" s="331" t="s">
        <v>109</v>
      </c>
      <c r="AI61" s="331" t="s">
        <v>109</v>
      </c>
      <c r="AJ61" s="331" t="s">
        <v>109</v>
      </c>
      <c r="AK61" s="331" t="s">
        <v>109</v>
      </c>
      <c r="AL61" s="331" t="s">
        <v>109</v>
      </c>
    </row>
    <row r="62" s="237" customFormat="1" ht="47.25">
      <c r="A62" s="79" t="s">
        <v>208</v>
      </c>
      <c r="B62" s="82" t="s">
        <v>210</v>
      </c>
      <c r="C62" s="170" t="s">
        <v>211</v>
      </c>
      <c r="D62" s="333" t="s">
        <v>109</v>
      </c>
      <c r="E62" s="333" t="s">
        <v>109</v>
      </c>
      <c r="F62" s="333" t="s">
        <v>109</v>
      </c>
      <c r="G62" s="333" t="s">
        <v>109</v>
      </c>
      <c r="H62" s="333" t="s">
        <v>109</v>
      </c>
      <c r="I62" s="333" t="s">
        <v>109</v>
      </c>
      <c r="J62" s="333" t="s">
        <v>109</v>
      </c>
      <c r="K62" s="333" t="s">
        <v>109</v>
      </c>
      <c r="L62" s="333" t="s">
        <v>109</v>
      </c>
      <c r="M62" s="333" t="s">
        <v>109</v>
      </c>
      <c r="N62" s="333" t="s">
        <v>109</v>
      </c>
      <c r="O62" s="333" t="s">
        <v>109</v>
      </c>
      <c r="P62" s="333" t="s">
        <v>109</v>
      </c>
      <c r="Q62" s="333" t="s">
        <v>109</v>
      </c>
      <c r="R62" s="333" t="s">
        <v>109</v>
      </c>
      <c r="S62" s="333" t="s">
        <v>109</v>
      </c>
      <c r="T62" s="333" t="s">
        <v>109</v>
      </c>
      <c r="U62" s="333" t="s">
        <v>109</v>
      </c>
      <c r="V62" s="333" t="s">
        <v>109</v>
      </c>
      <c r="W62" s="333" t="s">
        <v>109</v>
      </c>
      <c r="X62" s="333" t="s">
        <v>109</v>
      </c>
      <c r="Y62" s="333" t="s">
        <v>109</v>
      </c>
      <c r="Z62" s="262">
        <v>4.8442130000000008</v>
      </c>
      <c r="AA62" s="333" t="s">
        <v>109</v>
      </c>
      <c r="AB62" s="333" t="s">
        <v>109</v>
      </c>
      <c r="AC62" s="333" t="s">
        <v>109</v>
      </c>
      <c r="AD62" s="333" t="s">
        <v>109</v>
      </c>
      <c r="AE62" s="333" t="s">
        <v>109</v>
      </c>
      <c r="AF62" s="333" t="s">
        <v>109</v>
      </c>
      <c r="AG62" s="262">
        <v>4.8442130000000008</v>
      </c>
      <c r="AH62" s="333" t="s">
        <v>109</v>
      </c>
      <c r="AI62" s="333" t="s">
        <v>109</v>
      </c>
      <c r="AJ62" s="333" t="s">
        <v>109</v>
      </c>
      <c r="AK62" s="333" t="s">
        <v>109</v>
      </c>
      <c r="AL62" s="333" t="s">
        <v>109</v>
      </c>
    </row>
    <row r="63" s="237" customFormat="1" ht="31.5" hidden="1">
      <c r="A63" s="79" t="s">
        <v>212</v>
      </c>
      <c r="B63" s="82" t="s">
        <v>213</v>
      </c>
      <c r="C63" s="316" t="s">
        <v>108</v>
      </c>
      <c r="D63" s="327" t="s">
        <v>279</v>
      </c>
      <c r="E63" s="327" t="s">
        <v>279</v>
      </c>
      <c r="F63" s="327" t="s">
        <v>279</v>
      </c>
      <c r="G63" s="327" t="s">
        <v>279</v>
      </c>
      <c r="H63" s="327" t="s">
        <v>279</v>
      </c>
      <c r="I63" s="327" t="s">
        <v>279</v>
      </c>
      <c r="J63" s="327" t="s">
        <v>279</v>
      </c>
      <c r="K63" s="327" t="s">
        <v>279</v>
      </c>
      <c r="L63" s="327" t="s">
        <v>279</v>
      </c>
      <c r="M63" s="327" t="s">
        <v>279</v>
      </c>
      <c r="N63" s="327" t="s">
        <v>279</v>
      </c>
      <c r="O63" s="327" t="s">
        <v>279</v>
      </c>
      <c r="P63" s="327" t="s">
        <v>279</v>
      </c>
      <c r="Q63" s="327" t="s">
        <v>279</v>
      </c>
      <c r="R63" s="327" t="s">
        <v>279</v>
      </c>
      <c r="S63" s="327" t="s">
        <v>279</v>
      </c>
      <c r="T63" s="327" t="s">
        <v>279</v>
      </c>
      <c r="U63" s="327" t="s">
        <v>279</v>
      </c>
      <c r="V63" s="327" t="s">
        <v>279</v>
      </c>
      <c r="W63" s="327" t="s">
        <v>279</v>
      </c>
      <c r="X63" s="327" t="s">
        <v>279</v>
      </c>
      <c r="Y63" s="327" t="s">
        <v>279</v>
      </c>
      <c r="Z63" s="328" t="s">
        <v>279</v>
      </c>
      <c r="AA63" s="327" t="s">
        <v>279</v>
      </c>
      <c r="AB63" s="327" t="s">
        <v>279</v>
      </c>
      <c r="AC63" s="329" t="s">
        <v>279</v>
      </c>
      <c r="AD63" s="327" t="s">
        <v>279</v>
      </c>
      <c r="AE63" s="327" t="s">
        <v>279</v>
      </c>
      <c r="AF63" s="327" t="s">
        <v>279</v>
      </c>
      <c r="AG63" s="328" t="s">
        <v>279</v>
      </c>
      <c r="AH63" s="327" t="s">
        <v>279</v>
      </c>
      <c r="AI63" s="327" t="s">
        <v>279</v>
      </c>
      <c r="AJ63" s="329" t="s">
        <v>279</v>
      </c>
      <c r="AK63" s="327" t="s">
        <v>279</v>
      </c>
      <c r="AL63" s="328" t="s">
        <v>279</v>
      </c>
    </row>
    <row r="64" s="237" customFormat="1" ht="31.5" hidden="1">
      <c r="A64" s="79" t="s">
        <v>402</v>
      </c>
      <c r="B64" s="82" t="s">
        <v>403</v>
      </c>
      <c r="C64" s="314" t="s">
        <v>108</v>
      </c>
      <c r="D64" s="327" t="s">
        <v>279</v>
      </c>
      <c r="E64" s="327" t="s">
        <v>279</v>
      </c>
      <c r="F64" s="327" t="s">
        <v>279</v>
      </c>
      <c r="G64" s="327" t="s">
        <v>279</v>
      </c>
      <c r="H64" s="327" t="s">
        <v>279</v>
      </c>
      <c r="I64" s="327" t="s">
        <v>279</v>
      </c>
      <c r="J64" s="327" t="s">
        <v>279</v>
      </c>
      <c r="K64" s="327" t="s">
        <v>279</v>
      </c>
      <c r="L64" s="327" t="s">
        <v>279</v>
      </c>
      <c r="M64" s="327" t="s">
        <v>279</v>
      </c>
      <c r="N64" s="327" t="s">
        <v>279</v>
      </c>
      <c r="O64" s="327" t="s">
        <v>279</v>
      </c>
      <c r="P64" s="327" t="s">
        <v>279</v>
      </c>
      <c r="Q64" s="327" t="s">
        <v>279</v>
      </c>
      <c r="R64" s="327" t="s">
        <v>279</v>
      </c>
      <c r="S64" s="327" t="s">
        <v>279</v>
      </c>
      <c r="T64" s="327" t="s">
        <v>279</v>
      </c>
      <c r="U64" s="327" t="s">
        <v>279</v>
      </c>
      <c r="V64" s="327" t="s">
        <v>279</v>
      </c>
      <c r="W64" s="327" t="s">
        <v>279</v>
      </c>
      <c r="X64" s="327" t="s">
        <v>279</v>
      </c>
      <c r="Y64" s="327" t="s">
        <v>279</v>
      </c>
      <c r="Z64" s="328" t="s">
        <v>279</v>
      </c>
      <c r="AA64" s="327" t="s">
        <v>279</v>
      </c>
      <c r="AB64" s="327" t="s">
        <v>279</v>
      </c>
      <c r="AC64" s="327" t="s">
        <v>279</v>
      </c>
      <c r="AD64" s="327" t="s">
        <v>279</v>
      </c>
      <c r="AE64" s="327" t="s">
        <v>279</v>
      </c>
      <c r="AF64" s="327" t="s">
        <v>279</v>
      </c>
      <c r="AG64" s="328" t="s">
        <v>279</v>
      </c>
      <c r="AH64" s="327" t="s">
        <v>279</v>
      </c>
      <c r="AI64" s="327" t="s">
        <v>279</v>
      </c>
      <c r="AJ64" s="327" t="s">
        <v>279</v>
      </c>
      <c r="AK64" s="327" t="s">
        <v>279</v>
      </c>
      <c r="AL64" s="328" t="s">
        <v>279</v>
      </c>
    </row>
    <row r="65" s="237" customFormat="1" ht="31.5" hidden="1">
      <c r="A65" s="79" t="s">
        <v>404</v>
      </c>
      <c r="B65" s="82" t="s">
        <v>405</v>
      </c>
      <c r="C65" s="316" t="s">
        <v>108</v>
      </c>
      <c r="D65" s="327" t="s">
        <v>279</v>
      </c>
      <c r="E65" s="327" t="s">
        <v>279</v>
      </c>
      <c r="F65" s="327" t="s">
        <v>279</v>
      </c>
      <c r="G65" s="327" t="s">
        <v>279</v>
      </c>
      <c r="H65" s="327" t="s">
        <v>279</v>
      </c>
      <c r="I65" s="327" t="s">
        <v>279</v>
      </c>
      <c r="J65" s="327" t="s">
        <v>279</v>
      </c>
      <c r="K65" s="327" t="s">
        <v>279</v>
      </c>
      <c r="L65" s="327" t="s">
        <v>279</v>
      </c>
      <c r="M65" s="327" t="s">
        <v>279</v>
      </c>
      <c r="N65" s="327" t="s">
        <v>279</v>
      </c>
      <c r="O65" s="327" t="s">
        <v>279</v>
      </c>
      <c r="P65" s="327" t="s">
        <v>279</v>
      </c>
      <c r="Q65" s="327" t="s">
        <v>279</v>
      </c>
      <c r="R65" s="327" t="s">
        <v>279</v>
      </c>
      <c r="S65" s="327" t="s">
        <v>279</v>
      </c>
      <c r="T65" s="327" t="s">
        <v>279</v>
      </c>
      <c r="U65" s="327" t="s">
        <v>279</v>
      </c>
      <c r="V65" s="327" t="s">
        <v>279</v>
      </c>
      <c r="W65" s="327" t="s">
        <v>279</v>
      </c>
      <c r="X65" s="327" t="s">
        <v>279</v>
      </c>
      <c r="Y65" s="327" t="s">
        <v>279</v>
      </c>
      <c r="Z65" s="328" t="s">
        <v>279</v>
      </c>
      <c r="AA65" s="327" t="s">
        <v>279</v>
      </c>
      <c r="AB65" s="327" t="s">
        <v>279</v>
      </c>
      <c r="AC65" s="329" t="s">
        <v>279</v>
      </c>
      <c r="AD65" s="327" t="s">
        <v>279</v>
      </c>
      <c r="AE65" s="327" t="s">
        <v>279</v>
      </c>
      <c r="AF65" s="327" t="s">
        <v>279</v>
      </c>
      <c r="AG65" s="328" t="s">
        <v>279</v>
      </c>
      <c r="AH65" s="327" t="s">
        <v>279</v>
      </c>
      <c r="AI65" s="327" t="s">
        <v>279</v>
      </c>
      <c r="AJ65" s="329" t="s">
        <v>279</v>
      </c>
      <c r="AK65" s="327" t="s">
        <v>279</v>
      </c>
      <c r="AL65" s="328" t="s">
        <v>279</v>
      </c>
    </row>
    <row r="66" s="243" customFormat="1" ht="47.25">
      <c r="A66" s="214" t="s">
        <v>214</v>
      </c>
      <c r="B66" s="215" t="s">
        <v>215</v>
      </c>
      <c r="C66" s="334" t="s">
        <v>108</v>
      </c>
      <c r="D66" s="331" t="s">
        <v>109</v>
      </c>
      <c r="E66" s="331" t="s">
        <v>109</v>
      </c>
      <c r="F66" s="331" t="s">
        <v>109</v>
      </c>
      <c r="G66" s="331" t="s">
        <v>109</v>
      </c>
      <c r="H66" s="331" t="s">
        <v>109</v>
      </c>
      <c r="I66" s="331" t="s">
        <v>109</v>
      </c>
      <c r="J66" s="331" t="s">
        <v>109</v>
      </c>
      <c r="K66" s="331" t="s">
        <v>109</v>
      </c>
      <c r="L66" s="331" t="s">
        <v>109</v>
      </c>
      <c r="M66" s="331" t="s">
        <v>109</v>
      </c>
      <c r="N66" s="331" t="s">
        <v>109</v>
      </c>
      <c r="O66" s="331" t="s">
        <v>109</v>
      </c>
      <c r="P66" s="331" t="s">
        <v>109</v>
      </c>
      <c r="Q66" s="331" t="s">
        <v>109</v>
      </c>
      <c r="R66" s="331" t="s">
        <v>109</v>
      </c>
      <c r="S66" s="331" t="s">
        <v>109</v>
      </c>
      <c r="T66" s="331" t="s">
        <v>109</v>
      </c>
      <c r="U66" s="331" t="s">
        <v>109</v>
      </c>
      <c r="V66" s="331" t="s">
        <v>109</v>
      </c>
      <c r="W66" s="331" t="s">
        <v>109</v>
      </c>
      <c r="X66" s="331" t="s">
        <v>109</v>
      </c>
      <c r="Y66" s="331" t="s">
        <v>109</v>
      </c>
      <c r="Z66" s="332">
        <f>SUM(Z67)</f>
        <v>0.32500000000000001</v>
      </c>
      <c r="AA66" s="331" t="s">
        <v>109</v>
      </c>
      <c r="AB66" s="331" t="s">
        <v>109</v>
      </c>
      <c r="AC66" s="331" t="s">
        <v>109</v>
      </c>
      <c r="AD66" s="331" t="s">
        <v>109</v>
      </c>
      <c r="AE66" s="279" t="s">
        <v>109</v>
      </c>
      <c r="AF66" s="331" t="s">
        <v>109</v>
      </c>
      <c r="AG66" s="332">
        <f>SUM(AG67)</f>
        <v>0.32500000000000001</v>
      </c>
      <c r="AH66" s="279" t="s">
        <v>109</v>
      </c>
      <c r="AI66" s="279" t="s">
        <v>109</v>
      </c>
      <c r="AJ66" s="279" t="s">
        <v>109</v>
      </c>
      <c r="AK66" s="279" t="s">
        <v>109</v>
      </c>
      <c r="AL66" s="279" t="s">
        <v>109</v>
      </c>
    </row>
    <row r="67" s="237" customFormat="1" ht="78.75">
      <c r="A67" s="63" t="s">
        <v>214</v>
      </c>
      <c r="B67" s="82" t="s">
        <v>216</v>
      </c>
      <c r="C67" s="170" t="s">
        <v>217</v>
      </c>
      <c r="D67" s="326" t="s">
        <v>109</v>
      </c>
      <c r="E67" s="326" t="s">
        <v>109</v>
      </c>
      <c r="F67" s="326" t="s">
        <v>109</v>
      </c>
      <c r="G67" s="326" t="s">
        <v>109</v>
      </c>
      <c r="H67" s="326" t="s">
        <v>109</v>
      </c>
      <c r="I67" s="326" t="s">
        <v>109</v>
      </c>
      <c r="J67" s="326" t="s">
        <v>109</v>
      </c>
      <c r="K67" s="326" t="s">
        <v>109</v>
      </c>
      <c r="L67" s="326" t="s">
        <v>109</v>
      </c>
      <c r="M67" s="326" t="s">
        <v>109</v>
      </c>
      <c r="N67" s="326" t="s">
        <v>109</v>
      </c>
      <c r="O67" s="326" t="s">
        <v>109</v>
      </c>
      <c r="P67" s="326" t="s">
        <v>109</v>
      </c>
      <c r="Q67" s="326" t="s">
        <v>109</v>
      </c>
      <c r="R67" s="326" t="s">
        <v>109</v>
      </c>
      <c r="S67" s="326" t="s">
        <v>109</v>
      </c>
      <c r="T67" s="326" t="s">
        <v>109</v>
      </c>
      <c r="U67" s="326" t="s">
        <v>109</v>
      </c>
      <c r="V67" s="326" t="s">
        <v>109</v>
      </c>
      <c r="W67" s="326" t="s">
        <v>109</v>
      </c>
      <c r="X67" s="326" t="s">
        <v>109</v>
      </c>
      <c r="Y67" s="326" t="s">
        <v>109</v>
      </c>
      <c r="Z67" s="262">
        <v>0.32500000000000001</v>
      </c>
      <c r="AA67" s="326" t="s">
        <v>109</v>
      </c>
      <c r="AB67" s="326" t="s">
        <v>109</v>
      </c>
      <c r="AC67" s="326" t="s">
        <v>109</v>
      </c>
      <c r="AD67" s="326" t="s">
        <v>109</v>
      </c>
      <c r="AE67" s="70" t="s">
        <v>109</v>
      </c>
      <c r="AF67" s="326" t="s">
        <v>109</v>
      </c>
      <c r="AG67" s="262">
        <v>0.32500000000000001</v>
      </c>
      <c r="AH67" s="70" t="s">
        <v>109</v>
      </c>
      <c r="AI67" s="70" t="s">
        <v>109</v>
      </c>
      <c r="AJ67" s="70" t="s">
        <v>109</v>
      </c>
      <c r="AK67" s="70" t="s">
        <v>109</v>
      </c>
      <c r="AL67" s="70" t="s">
        <v>109</v>
      </c>
    </row>
    <row r="68" s="237" customFormat="1" ht="31.5" hidden="1">
      <c r="A68" s="79" t="s">
        <v>288</v>
      </c>
      <c r="B68" s="82" t="s">
        <v>289</v>
      </c>
      <c r="C68" s="316" t="s">
        <v>108</v>
      </c>
      <c r="D68" s="327" t="s">
        <v>279</v>
      </c>
      <c r="E68" s="327" t="s">
        <v>279</v>
      </c>
      <c r="F68" s="327" t="s">
        <v>279</v>
      </c>
      <c r="G68" s="327" t="s">
        <v>279</v>
      </c>
      <c r="H68" s="327" t="s">
        <v>279</v>
      </c>
      <c r="I68" s="327" t="s">
        <v>279</v>
      </c>
      <c r="J68" s="327" t="s">
        <v>279</v>
      </c>
      <c r="K68" s="327" t="s">
        <v>279</v>
      </c>
      <c r="L68" s="327" t="s">
        <v>279</v>
      </c>
      <c r="M68" s="327" t="s">
        <v>279</v>
      </c>
      <c r="N68" s="327" t="s">
        <v>279</v>
      </c>
      <c r="O68" s="327" t="s">
        <v>279</v>
      </c>
      <c r="P68" s="327" t="s">
        <v>279</v>
      </c>
      <c r="Q68" s="327" t="s">
        <v>279</v>
      </c>
      <c r="R68" s="327" t="s">
        <v>279</v>
      </c>
      <c r="S68" s="327" t="s">
        <v>279</v>
      </c>
      <c r="T68" s="327" t="s">
        <v>279</v>
      </c>
      <c r="U68" s="327" t="s">
        <v>279</v>
      </c>
      <c r="V68" s="327" t="s">
        <v>279</v>
      </c>
      <c r="W68" s="327" t="s">
        <v>279</v>
      </c>
      <c r="X68" s="327" t="s">
        <v>279</v>
      </c>
      <c r="Y68" s="327" t="s">
        <v>279</v>
      </c>
      <c r="Z68" s="328" t="s">
        <v>279</v>
      </c>
      <c r="AA68" s="327" t="s">
        <v>279</v>
      </c>
      <c r="AB68" s="327" t="s">
        <v>279</v>
      </c>
      <c r="AC68" s="329" t="s">
        <v>279</v>
      </c>
      <c r="AD68" s="327" t="s">
        <v>279</v>
      </c>
      <c r="AE68" s="327" t="s">
        <v>279</v>
      </c>
      <c r="AF68" s="327" t="s">
        <v>279</v>
      </c>
      <c r="AG68" s="328" t="s">
        <v>279</v>
      </c>
      <c r="AH68" s="327" t="s">
        <v>279</v>
      </c>
      <c r="AI68" s="327" t="s">
        <v>279</v>
      </c>
      <c r="AJ68" s="329" t="s">
        <v>279</v>
      </c>
      <c r="AK68" s="327" t="s">
        <v>279</v>
      </c>
      <c r="AL68" s="328" t="s">
        <v>279</v>
      </c>
    </row>
    <row r="69" s="237" customFormat="1" ht="31.5" hidden="1">
      <c r="A69" s="79" t="s">
        <v>290</v>
      </c>
      <c r="B69" s="82" t="s">
        <v>291</v>
      </c>
      <c r="C69" s="314" t="s">
        <v>108</v>
      </c>
      <c r="D69" s="327" t="s">
        <v>279</v>
      </c>
      <c r="E69" s="327" t="s">
        <v>279</v>
      </c>
      <c r="F69" s="327" t="s">
        <v>279</v>
      </c>
      <c r="G69" s="327" t="s">
        <v>279</v>
      </c>
      <c r="H69" s="327" t="s">
        <v>279</v>
      </c>
      <c r="I69" s="327" t="s">
        <v>279</v>
      </c>
      <c r="J69" s="327" t="s">
        <v>279</v>
      </c>
      <c r="K69" s="327" t="s">
        <v>279</v>
      </c>
      <c r="L69" s="327" t="s">
        <v>279</v>
      </c>
      <c r="M69" s="327" t="s">
        <v>279</v>
      </c>
      <c r="N69" s="327" t="s">
        <v>279</v>
      </c>
      <c r="O69" s="327" t="s">
        <v>279</v>
      </c>
      <c r="P69" s="327" t="s">
        <v>279</v>
      </c>
      <c r="Q69" s="327" t="s">
        <v>279</v>
      </c>
      <c r="R69" s="327" t="s">
        <v>279</v>
      </c>
      <c r="S69" s="327" t="s">
        <v>279</v>
      </c>
      <c r="T69" s="327" t="s">
        <v>279</v>
      </c>
      <c r="U69" s="327" t="s">
        <v>279</v>
      </c>
      <c r="V69" s="327" t="s">
        <v>279</v>
      </c>
      <c r="W69" s="327" t="s">
        <v>279</v>
      </c>
      <c r="X69" s="327" t="s">
        <v>279</v>
      </c>
      <c r="Y69" s="327" t="s">
        <v>279</v>
      </c>
      <c r="Z69" s="328" t="s">
        <v>279</v>
      </c>
      <c r="AA69" s="327" t="s">
        <v>279</v>
      </c>
      <c r="AB69" s="327" t="s">
        <v>279</v>
      </c>
      <c r="AC69" s="327" t="s">
        <v>279</v>
      </c>
      <c r="AD69" s="327" t="s">
        <v>279</v>
      </c>
      <c r="AE69" s="327" t="s">
        <v>279</v>
      </c>
      <c r="AF69" s="327" t="s">
        <v>279</v>
      </c>
      <c r="AG69" s="328" t="s">
        <v>279</v>
      </c>
      <c r="AH69" s="327" t="s">
        <v>279</v>
      </c>
      <c r="AI69" s="327" t="s">
        <v>279</v>
      </c>
      <c r="AJ69" s="327" t="s">
        <v>279</v>
      </c>
      <c r="AK69" s="327" t="s">
        <v>279</v>
      </c>
      <c r="AL69" s="328" t="s">
        <v>279</v>
      </c>
    </row>
    <row r="70" s="237" customFormat="1" ht="47.25" hidden="1">
      <c r="A70" s="79" t="s">
        <v>292</v>
      </c>
      <c r="B70" s="82" t="s">
        <v>293</v>
      </c>
      <c r="C70" s="316" t="s">
        <v>108</v>
      </c>
      <c r="D70" s="327" t="s">
        <v>279</v>
      </c>
      <c r="E70" s="327" t="s">
        <v>279</v>
      </c>
      <c r="F70" s="327" t="s">
        <v>279</v>
      </c>
      <c r="G70" s="327" t="s">
        <v>279</v>
      </c>
      <c r="H70" s="327" t="s">
        <v>279</v>
      </c>
      <c r="I70" s="327" t="s">
        <v>279</v>
      </c>
      <c r="J70" s="327" t="s">
        <v>279</v>
      </c>
      <c r="K70" s="327" t="s">
        <v>279</v>
      </c>
      <c r="L70" s="327" t="s">
        <v>279</v>
      </c>
      <c r="M70" s="327" t="s">
        <v>279</v>
      </c>
      <c r="N70" s="327" t="s">
        <v>279</v>
      </c>
      <c r="O70" s="327" t="s">
        <v>279</v>
      </c>
      <c r="P70" s="327" t="s">
        <v>279</v>
      </c>
      <c r="Q70" s="327" t="s">
        <v>279</v>
      </c>
      <c r="R70" s="327" t="s">
        <v>279</v>
      </c>
      <c r="S70" s="327" t="s">
        <v>279</v>
      </c>
      <c r="T70" s="327" t="s">
        <v>279</v>
      </c>
      <c r="U70" s="327" t="s">
        <v>279</v>
      </c>
      <c r="V70" s="327" t="s">
        <v>279</v>
      </c>
      <c r="W70" s="327" t="s">
        <v>279</v>
      </c>
      <c r="X70" s="327" t="s">
        <v>279</v>
      </c>
      <c r="Y70" s="327" t="s">
        <v>279</v>
      </c>
      <c r="Z70" s="328" t="s">
        <v>279</v>
      </c>
      <c r="AA70" s="327" t="s">
        <v>279</v>
      </c>
      <c r="AB70" s="327" t="s">
        <v>279</v>
      </c>
      <c r="AC70" s="329" t="s">
        <v>279</v>
      </c>
      <c r="AD70" s="327" t="s">
        <v>279</v>
      </c>
      <c r="AE70" s="327" t="s">
        <v>279</v>
      </c>
      <c r="AF70" s="327" t="s">
        <v>279</v>
      </c>
      <c r="AG70" s="328" t="s">
        <v>279</v>
      </c>
      <c r="AH70" s="327" t="s">
        <v>279</v>
      </c>
      <c r="AI70" s="327" t="s">
        <v>279</v>
      </c>
      <c r="AJ70" s="329" t="s">
        <v>279</v>
      </c>
      <c r="AK70" s="327" t="s">
        <v>279</v>
      </c>
      <c r="AL70" s="328" t="s">
        <v>279</v>
      </c>
    </row>
    <row r="71" s="237" customFormat="1" ht="31.5" hidden="1">
      <c r="A71" s="79" t="s">
        <v>294</v>
      </c>
      <c r="B71" s="82" t="s">
        <v>295</v>
      </c>
      <c r="C71" s="314" t="s">
        <v>108</v>
      </c>
      <c r="D71" s="327" t="s">
        <v>279</v>
      </c>
      <c r="E71" s="327" t="s">
        <v>279</v>
      </c>
      <c r="F71" s="327" t="s">
        <v>279</v>
      </c>
      <c r="G71" s="327" t="s">
        <v>279</v>
      </c>
      <c r="H71" s="327" t="s">
        <v>279</v>
      </c>
      <c r="I71" s="327" t="s">
        <v>279</v>
      </c>
      <c r="J71" s="327" t="s">
        <v>279</v>
      </c>
      <c r="K71" s="327" t="s">
        <v>279</v>
      </c>
      <c r="L71" s="327" t="s">
        <v>279</v>
      </c>
      <c r="M71" s="327" t="s">
        <v>279</v>
      </c>
      <c r="N71" s="327" t="s">
        <v>279</v>
      </c>
      <c r="O71" s="327" t="s">
        <v>279</v>
      </c>
      <c r="P71" s="327" t="s">
        <v>279</v>
      </c>
      <c r="Q71" s="327" t="s">
        <v>279</v>
      </c>
      <c r="R71" s="327" t="s">
        <v>279</v>
      </c>
      <c r="S71" s="327" t="s">
        <v>279</v>
      </c>
      <c r="T71" s="327" t="s">
        <v>279</v>
      </c>
      <c r="U71" s="327" t="s">
        <v>279</v>
      </c>
      <c r="V71" s="327" t="s">
        <v>279</v>
      </c>
      <c r="W71" s="327" t="s">
        <v>279</v>
      </c>
      <c r="X71" s="327" t="s">
        <v>279</v>
      </c>
      <c r="Y71" s="327" t="s">
        <v>279</v>
      </c>
      <c r="Z71" s="328" t="s">
        <v>279</v>
      </c>
      <c r="AA71" s="327" t="s">
        <v>279</v>
      </c>
      <c r="AB71" s="327" t="s">
        <v>279</v>
      </c>
      <c r="AC71" s="327" t="s">
        <v>279</v>
      </c>
      <c r="AD71" s="327" t="s">
        <v>279</v>
      </c>
      <c r="AE71" s="327" t="s">
        <v>279</v>
      </c>
      <c r="AF71" s="327" t="s">
        <v>279</v>
      </c>
      <c r="AG71" s="328" t="s">
        <v>279</v>
      </c>
      <c r="AH71" s="327" t="s">
        <v>279</v>
      </c>
      <c r="AI71" s="327" t="s">
        <v>279</v>
      </c>
      <c r="AJ71" s="327" t="s">
        <v>279</v>
      </c>
      <c r="AK71" s="327" t="s">
        <v>279</v>
      </c>
      <c r="AL71" s="328" t="s">
        <v>279</v>
      </c>
    </row>
    <row r="72" s="237" customFormat="1" ht="31.5" hidden="1">
      <c r="A72" s="79" t="s">
        <v>296</v>
      </c>
      <c r="B72" s="82" t="s">
        <v>297</v>
      </c>
      <c r="C72" s="316" t="s">
        <v>108</v>
      </c>
      <c r="D72" s="327" t="s">
        <v>279</v>
      </c>
      <c r="E72" s="327" t="s">
        <v>279</v>
      </c>
      <c r="F72" s="327" t="s">
        <v>279</v>
      </c>
      <c r="G72" s="327" t="s">
        <v>279</v>
      </c>
      <c r="H72" s="327" t="s">
        <v>279</v>
      </c>
      <c r="I72" s="327" t="s">
        <v>279</v>
      </c>
      <c r="J72" s="327" t="s">
        <v>279</v>
      </c>
      <c r="K72" s="327" t="s">
        <v>279</v>
      </c>
      <c r="L72" s="327" t="s">
        <v>279</v>
      </c>
      <c r="M72" s="327" t="s">
        <v>279</v>
      </c>
      <c r="N72" s="327" t="s">
        <v>279</v>
      </c>
      <c r="O72" s="327" t="s">
        <v>279</v>
      </c>
      <c r="P72" s="327" t="s">
        <v>279</v>
      </c>
      <c r="Q72" s="327" t="s">
        <v>279</v>
      </c>
      <c r="R72" s="327" t="s">
        <v>279</v>
      </c>
      <c r="S72" s="327" t="s">
        <v>279</v>
      </c>
      <c r="T72" s="327" t="s">
        <v>279</v>
      </c>
      <c r="U72" s="327" t="s">
        <v>279</v>
      </c>
      <c r="V72" s="327" t="s">
        <v>279</v>
      </c>
      <c r="W72" s="327" t="s">
        <v>279</v>
      </c>
      <c r="X72" s="327" t="s">
        <v>279</v>
      </c>
      <c r="Y72" s="327" t="s">
        <v>279</v>
      </c>
      <c r="Z72" s="328" t="s">
        <v>279</v>
      </c>
      <c r="AA72" s="327" t="s">
        <v>279</v>
      </c>
      <c r="AB72" s="327" t="s">
        <v>279</v>
      </c>
      <c r="AC72" s="329" t="s">
        <v>279</v>
      </c>
      <c r="AD72" s="327" t="s">
        <v>279</v>
      </c>
      <c r="AE72" s="327" t="s">
        <v>279</v>
      </c>
      <c r="AF72" s="327" t="s">
        <v>279</v>
      </c>
      <c r="AG72" s="328" t="s">
        <v>279</v>
      </c>
      <c r="AH72" s="327" t="s">
        <v>279</v>
      </c>
      <c r="AI72" s="327" t="s">
        <v>279</v>
      </c>
      <c r="AJ72" s="329" t="s">
        <v>279</v>
      </c>
      <c r="AK72" s="327" t="s">
        <v>279</v>
      </c>
      <c r="AL72" s="328" t="s">
        <v>279</v>
      </c>
    </row>
    <row r="73" s="237" customFormat="1" ht="31.5" hidden="1">
      <c r="A73" s="79" t="s">
        <v>298</v>
      </c>
      <c r="B73" s="82" t="s">
        <v>299</v>
      </c>
      <c r="C73" s="314" t="s">
        <v>108</v>
      </c>
      <c r="D73" s="327" t="s">
        <v>279</v>
      </c>
      <c r="E73" s="327" t="s">
        <v>279</v>
      </c>
      <c r="F73" s="327" t="s">
        <v>279</v>
      </c>
      <c r="G73" s="327" t="s">
        <v>279</v>
      </c>
      <c r="H73" s="327" t="s">
        <v>279</v>
      </c>
      <c r="I73" s="327" t="s">
        <v>279</v>
      </c>
      <c r="J73" s="327" t="s">
        <v>279</v>
      </c>
      <c r="K73" s="327" t="s">
        <v>279</v>
      </c>
      <c r="L73" s="327" t="s">
        <v>279</v>
      </c>
      <c r="M73" s="327" t="s">
        <v>279</v>
      </c>
      <c r="N73" s="327" t="s">
        <v>279</v>
      </c>
      <c r="O73" s="327" t="s">
        <v>279</v>
      </c>
      <c r="P73" s="327" t="s">
        <v>279</v>
      </c>
      <c r="Q73" s="327" t="s">
        <v>279</v>
      </c>
      <c r="R73" s="327" t="s">
        <v>279</v>
      </c>
      <c r="S73" s="327" t="s">
        <v>279</v>
      </c>
      <c r="T73" s="327" t="s">
        <v>279</v>
      </c>
      <c r="U73" s="327" t="s">
        <v>279</v>
      </c>
      <c r="V73" s="327" t="s">
        <v>279</v>
      </c>
      <c r="W73" s="327" t="s">
        <v>279</v>
      </c>
      <c r="X73" s="327" t="s">
        <v>279</v>
      </c>
      <c r="Y73" s="327" t="s">
        <v>279</v>
      </c>
      <c r="Z73" s="328" t="s">
        <v>279</v>
      </c>
      <c r="AA73" s="327" t="s">
        <v>279</v>
      </c>
      <c r="AB73" s="327" t="s">
        <v>279</v>
      </c>
      <c r="AC73" s="327" t="s">
        <v>279</v>
      </c>
      <c r="AD73" s="327" t="s">
        <v>279</v>
      </c>
      <c r="AE73" s="327" t="s">
        <v>279</v>
      </c>
      <c r="AF73" s="327" t="s">
        <v>279</v>
      </c>
      <c r="AG73" s="328" t="s">
        <v>279</v>
      </c>
      <c r="AH73" s="327" t="s">
        <v>279</v>
      </c>
      <c r="AI73" s="327" t="s">
        <v>279</v>
      </c>
      <c r="AJ73" s="327" t="s">
        <v>279</v>
      </c>
      <c r="AK73" s="327" t="s">
        <v>279</v>
      </c>
      <c r="AL73" s="328" t="s">
        <v>279</v>
      </c>
    </row>
    <row r="74" s="237" customFormat="1" ht="63" hidden="1">
      <c r="A74" s="214" t="s">
        <v>300</v>
      </c>
      <c r="B74" s="215" t="s">
        <v>301</v>
      </c>
      <c r="C74" s="316" t="s">
        <v>108</v>
      </c>
      <c r="D74" s="327" t="s">
        <v>279</v>
      </c>
      <c r="E74" s="327" t="s">
        <v>279</v>
      </c>
      <c r="F74" s="327" t="s">
        <v>279</v>
      </c>
      <c r="G74" s="327" t="s">
        <v>279</v>
      </c>
      <c r="H74" s="327" t="s">
        <v>279</v>
      </c>
      <c r="I74" s="327" t="s">
        <v>279</v>
      </c>
      <c r="J74" s="327" t="s">
        <v>279</v>
      </c>
      <c r="K74" s="327" t="s">
        <v>279</v>
      </c>
      <c r="L74" s="327" t="s">
        <v>279</v>
      </c>
      <c r="M74" s="327" t="s">
        <v>279</v>
      </c>
      <c r="N74" s="327" t="s">
        <v>279</v>
      </c>
      <c r="O74" s="327" t="s">
        <v>279</v>
      </c>
      <c r="P74" s="327" t="s">
        <v>279</v>
      </c>
      <c r="Q74" s="327" t="s">
        <v>279</v>
      </c>
      <c r="R74" s="327" t="s">
        <v>279</v>
      </c>
      <c r="S74" s="327" t="s">
        <v>279</v>
      </c>
      <c r="T74" s="327" t="s">
        <v>279</v>
      </c>
      <c r="U74" s="327" t="s">
        <v>279</v>
      </c>
      <c r="V74" s="327" t="s">
        <v>279</v>
      </c>
      <c r="W74" s="327" t="s">
        <v>279</v>
      </c>
      <c r="X74" s="327" t="s">
        <v>279</v>
      </c>
      <c r="Y74" s="327" t="s">
        <v>279</v>
      </c>
      <c r="Z74" s="328" t="s">
        <v>279</v>
      </c>
      <c r="AA74" s="327" t="s">
        <v>279</v>
      </c>
      <c r="AB74" s="327" t="s">
        <v>279</v>
      </c>
      <c r="AC74" s="329" t="s">
        <v>279</v>
      </c>
      <c r="AD74" s="327" t="s">
        <v>279</v>
      </c>
      <c r="AE74" s="327" t="s">
        <v>279</v>
      </c>
      <c r="AF74" s="327" t="s">
        <v>279</v>
      </c>
      <c r="AG74" s="328" t="s">
        <v>279</v>
      </c>
      <c r="AH74" s="327" t="s">
        <v>279</v>
      </c>
      <c r="AI74" s="327" t="s">
        <v>279</v>
      </c>
      <c r="AJ74" s="329" t="s">
        <v>279</v>
      </c>
      <c r="AK74" s="327" t="s">
        <v>279</v>
      </c>
      <c r="AL74" s="328" t="s">
        <v>279</v>
      </c>
    </row>
    <row r="75" s="237" customFormat="1" ht="47.25" hidden="1">
      <c r="A75" s="79" t="s">
        <v>302</v>
      </c>
      <c r="B75" s="82" t="s">
        <v>303</v>
      </c>
      <c r="C75" s="314" t="s">
        <v>108</v>
      </c>
      <c r="D75" s="327" t="s">
        <v>279</v>
      </c>
      <c r="E75" s="327" t="s">
        <v>279</v>
      </c>
      <c r="F75" s="327" t="s">
        <v>279</v>
      </c>
      <c r="G75" s="327" t="s">
        <v>279</v>
      </c>
      <c r="H75" s="327" t="s">
        <v>279</v>
      </c>
      <c r="I75" s="327" t="s">
        <v>279</v>
      </c>
      <c r="J75" s="327" t="s">
        <v>279</v>
      </c>
      <c r="K75" s="327" t="s">
        <v>279</v>
      </c>
      <c r="L75" s="327" t="s">
        <v>279</v>
      </c>
      <c r="M75" s="327" t="s">
        <v>279</v>
      </c>
      <c r="N75" s="327" t="s">
        <v>279</v>
      </c>
      <c r="O75" s="327" t="s">
        <v>279</v>
      </c>
      <c r="P75" s="327" t="s">
        <v>279</v>
      </c>
      <c r="Q75" s="327" t="s">
        <v>279</v>
      </c>
      <c r="R75" s="327" t="s">
        <v>279</v>
      </c>
      <c r="S75" s="327" t="s">
        <v>279</v>
      </c>
      <c r="T75" s="327" t="s">
        <v>279</v>
      </c>
      <c r="U75" s="327" t="s">
        <v>279</v>
      </c>
      <c r="V75" s="327" t="s">
        <v>279</v>
      </c>
      <c r="W75" s="327" t="s">
        <v>279</v>
      </c>
      <c r="X75" s="327" t="s">
        <v>279</v>
      </c>
      <c r="Y75" s="327" t="s">
        <v>279</v>
      </c>
      <c r="Z75" s="328" t="s">
        <v>279</v>
      </c>
      <c r="AA75" s="327" t="s">
        <v>279</v>
      </c>
      <c r="AB75" s="327" t="s">
        <v>279</v>
      </c>
      <c r="AC75" s="327" t="s">
        <v>279</v>
      </c>
      <c r="AD75" s="327" t="s">
        <v>279</v>
      </c>
      <c r="AE75" s="327" t="s">
        <v>279</v>
      </c>
      <c r="AF75" s="327" t="s">
        <v>279</v>
      </c>
      <c r="AG75" s="328" t="s">
        <v>279</v>
      </c>
      <c r="AH75" s="327" t="s">
        <v>279</v>
      </c>
      <c r="AI75" s="327" t="s">
        <v>279</v>
      </c>
      <c r="AJ75" s="327" t="s">
        <v>279</v>
      </c>
      <c r="AK75" s="327" t="s">
        <v>279</v>
      </c>
      <c r="AL75" s="328" t="s">
        <v>279</v>
      </c>
    </row>
    <row r="76" s="237" customFormat="1" ht="47.25" hidden="1">
      <c r="A76" s="79" t="s">
        <v>304</v>
      </c>
      <c r="B76" s="82" t="s">
        <v>305</v>
      </c>
      <c r="C76" s="316" t="s">
        <v>108</v>
      </c>
      <c r="D76" s="327" t="s">
        <v>279</v>
      </c>
      <c r="E76" s="327" t="s">
        <v>279</v>
      </c>
      <c r="F76" s="327" t="s">
        <v>279</v>
      </c>
      <c r="G76" s="327" t="s">
        <v>279</v>
      </c>
      <c r="H76" s="327" t="s">
        <v>279</v>
      </c>
      <c r="I76" s="327" t="s">
        <v>279</v>
      </c>
      <c r="J76" s="327" t="s">
        <v>279</v>
      </c>
      <c r="K76" s="327" t="s">
        <v>279</v>
      </c>
      <c r="L76" s="327" t="s">
        <v>279</v>
      </c>
      <c r="M76" s="327" t="s">
        <v>279</v>
      </c>
      <c r="N76" s="327" t="s">
        <v>279</v>
      </c>
      <c r="O76" s="327" t="s">
        <v>279</v>
      </c>
      <c r="P76" s="327" t="s">
        <v>279</v>
      </c>
      <c r="Q76" s="327" t="s">
        <v>279</v>
      </c>
      <c r="R76" s="327" t="s">
        <v>279</v>
      </c>
      <c r="S76" s="327" t="s">
        <v>279</v>
      </c>
      <c r="T76" s="327" t="s">
        <v>279</v>
      </c>
      <c r="U76" s="327" t="s">
        <v>279</v>
      </c>
      <c r="V76" s="327" t="s">
        <v>279</v>
      </c>
      <c r="W76" s="327" t="s">
        <v>279</v>
      </c>
      <c r="X76" s="327" t="s">
        <v>279</v>
      </c>
      <c r="Y76" s="327" t="s">
        <v>279</v>
      </c>
      <c r="Z76" s="328" t="s">
        <v>279</v>
      </c>
      <c r="AA76" s="327" t="s">
        <v>279</v>
      </c>
      <c r="AB76" s="327" t="s">
        <v>279</v>
      </c>
      <c r="AC76" s="329" t="s">
        <v>279</v>
      </c>
      <c r="AD76" s="327" t="s">
        <v>279</v>
      </c>
      <c r="AE76" s="327" t="s">
        <v>279</v>
      </c>
      <c r="AF76" s="327" t="s">
        <v>279</v>
      </c>
      <c r="AG76" s="328" t="s">
        <v>279</v>
      </c>
      <c r="AH76" s="327" t="s">
        <v>279</v>
      </c>
      <c r="AI76" s="327" t="s">
        <v>279</v>
      </c>
      <c r="AJ76" s="329" t="s">
        <v>279</v>
      </c>
      <c r="AK76" s="327" t="s">
        <v>279</v>
      </c>
      <c r="AL76" s="328" t="s">
        <v>279</v>
      </c>
    </row>
    <row r="77" s="237" customFormat="1" ht="31.5" hidden="1">
      <c r="A77" s="214" t="s">
        <v>306</v>
      </c>
      <c r="B77" s="215" t="s">
        <v>307</v>
      </c>
      <c r="C77" s="314" t="s">
        <v>108</v>
      </c>
      <c r="D77" s="327" t="s">
        <v>279</v>
      </c>
      <c r="E77" s="327" t="s">
        <v>279</v>
      </c>
      <c r="F77" s="327" t="s">
        <v>279</v>
      </c>
      <c r="G77" s="327" t="s">
        <v>279</v>
      </c>
      <c r="H77" s="327" t="s">
        <v>279</v>
      </c>
      <c r="I77" s="327" t="s">
        <v>279</v>
      </c>
      <c r="J77" s="327" t="s">
        <v>279</v>
      </c>
      <c r="K77" s="327" t="s">
        <v>279</v>
      </c>
      <c r="L77" s="327" t="s">
        <v>279</v>
      </c>
      <c r="M77" s="327" t="s">
        <v>279</v>
      </c>
      <c r="N77" s="327" t="s">
        <v>279</v>
      </c>
      <c r="O77" s="327" t="s">
        <v>279</v>
      </c>
      <c r="P77" s="327" t="s">
        <v>279</v>
      </c>
      <c r="Q77" s="327" t="s">
        <v>279</v>
      </c>
      <c r="R77" s="327" t="s">
        <v>279</v>
      </c>
      <c r="S77" s="327" t="s">
        <v>279</v>
      </c>
      <c r="T77" s="327" t="s">
        <v>279</v>
      </c>
      <c r="U77" s="327" t="s">
        <v>279</v>
      </c>
      <c r="V77" s="327" t="s">
        <v>279</v>
      </c>
      <c r="W77" s="327" t="s">
        <v>279</v>
      </c>
      <c r="X77" s="327" t="s">
        <v>279</v>
      </c>
      <c r="Y77" s="327" t="s">
        <v>279</v>
      </c>
      <c r="Z77" s="328" t="s">
        <v>279</v>
      </c>
      <c r="AA77" s="327" t="s">
        <v>279</v>
      </c>
      <c r="AB77" s="327" t="s">
        <v>279</v>
      </c>
      <c r="AC77" s="327" t="s">
        <v>279</v>
      </c>
      <c r="AD77" s="327" t="s">
        <v>279</v>
      </c>
      <c r="AE77" s="327" t="s">
        <v>279</v>
      </c>
      <c r="AF77" s="327" t="s">
        <v>279</v>
      </c>
      <c r="AG77" s="328" t="s">
        <v>279</v>
      </c>
      <c r="AH77" s="327" t="s">
        <v>279</v>
      </c>
      <c r="AI77" s="327" t="s">
        <v>279</v>
      </c>
      <c r="AJ77" s="327" t="s">
        <v>279</v>
      </c>
      <c r="AK77" s="327" t="s">
        <v>279</v>
      </c>
      <c r="AL77" s="328" t="s">
        <v>279</v>
      </c>
    </row>
    <row r="78" s="237" customFormat="1" ht="11.25" hidden="1" customHeight="1">
      <c r="A78" s="214" t="s">
        <v>308</v>
      </c>
      <c r="B78" s="265" t="s">
        <v>309</v>
      </c>
      <c r="C78" s="316" t="s">
        <v>108</v>
      </c>
      <c r="D78" s="327" t="s">
        <v>279</v>
      </c>
      <c r="E78" s="327" t="s">
        <v>279</v>
      </c>
      <c r="F78" s="327" t="s">
        <v>279</v>
      </c>
      <c r="G78" s="327" t="s">
        <v>279</v>
      </c>
      <c r="H78" s="327" t="s">
        <v>279</v>
      </c>
      <c r="I78" s="327" t="s">
        <v>279</v>
      </c>
      <c r="J78" s="327" t="s">
        <v>279</v>
      </c>
      <c r="K78" s="327" t="s">
        <v>279</v>
      </c>
      <c r="L78" s="327" t="s">
        <v>279</v>
      </c>
      <c r="M78" s="327" t="s">
        <v>279</v>
      </c>
      <c r="N78" s="327" t="s">
        <v>279</v>
      </c>
      <c r="O78" s="327" t="s">
        <v>279</v>
      </c>
      <c r="P78" s="327" t="s">
        <v>279</v>
      </c>
      <c r="Q78" s="327" t="s">
        <v>279</v>
      </c>
      <c r="R78" s="327" t="s">
        <v>279</v>
      </c>
      <c r="S78" s="327" t="s">
        <v>279</v>
      </c>
      <c r="T78" s="327" t="s">
        <v>279</v>
      </c>
      <c r="U78" s="327" t="s">
        <v>279</v>
      </c>
      <c r="V78" s="327" t="s">
        <v>279</v>
      </c>
      <c r="W78" s="327" t="s">
        <v>279</v>
      </c>
      <c r="X78" s="327" t="s">
        <v>279</v>
      </c>
      <c r="Y78" s="327" t="s">
        <v>279</v>
      </c>
      <c r="Z78" s="328" t="s">
        <v>279</v>
      </c>
      <c r="AA78" s="327" t="s">
        <v>279</v>
      </c>
      <c r="AB78" s="327" t="s">
        <v>279</v>
      </c>
      <c r="AC78" s="329" t="s">
        <v>279</v>
      </c>
      <c r="AD78" s="327" t="s">
        <v>279</v>
      </c>
      <c r="AE78" s="327" t="s">
        <v>279</v>
      </c>
      <c r="AF78" s="327" t="s">
        <v>279</v>
      </c>
      <c r="AG78" s="328" t="s">
        <v>279</v>
      </c>
      <c r="AH78" s="327" t="s">
        <v>279</v>
      </c>
      <c r="AI78" s="327" t="s">
        <v>279</v>
      </c>
      <c r="AJ78" s="329" t="s">
        <v>279</v>
      </c>
      <c r="AK78" s="327" t="s">
        <v>279</v>
      </c>
      <c r="AL78" s="328" t="s">
        <v>279</v>
      </c>
    </row>
    <row r="79" s="243" customFormat="1" ht="22.5" customHeight="1">
      <c r="A79" s="56" t="s">
        <v>218</v>
      </c>
      <c r="B79" s="57" t="s">
        <v>219</v>
      </c>
      <c r="C79" s="335" t="s">
        <v>108</v>
      </c>
      <c r="D79" s="295" t="s">
        <v>109</v>
      </c>
      <c r="E79" s="295" t="s">
        <v>109</v>
      </c>
      <c r="F79" s="295" t="s">
        <v>109</v>
      </c>
      <c r="G79" s="295" t="s">
        <v>109</v>
      </c>
      <c r="H79" s="295" t="s">
        <v>109</v>
      </c>
      <c r="I79" s="295" t="s">
        <v>109</v>
      </c>
      <c r="J79" s="295" t="s">
        <v>109</v>
      </c>
      <c r="K79" s="295" t="s">
        <v>109</v>
      </c>
      <c r="L79" s="295" t="s">
        <v>109</v>
      </c>
      <c r="M79" s="295" t="s">
        <v>109</v>
      </c>
      <c r="N79" s="295" t="s">
        <v>109</v>
      </c>
      <c r="O79" s="295" t="s">
        <v>109</v>
      </c>
      <c r="P79" s="295" t="s">
        <v>109</v>
      </c>
      <c r="Q79" s="295" t="s">
        <v>109</v>
      </c>
      <c r="R79" s="295" t="s">
        <v>109</v>
      </c>
      <c r="S79" s="295" t="s">
        <v>109</v>
      </c>
      <c r="T79" s="295" t="s">
        <v>109</v>
      </c>
      <c r="U79" s="295" t="s">
        <v>109</v>
      </c>
      <c r="V79" s="295" t="s">
        <v>109</v>
      </c>
      <c r="W79" s="295" t="s">
        <v>109</v>
      </c>
      <c r="X79" s="296" t="s">
        <v>109</v>
      </c>
      <c r="Y79" s="295" t="s">
        <v>109</v>
      </c>
      <c r="Z79" s="104">
        <f>SUM(Z80:Z83)</f>
        <v>22.384595666666666</v>
      </c>
      <c r="AA79" s="295" t="s">
        <v>109</v>
      </c>
      <c r="AB79" s="295" t="s">
        <v>109</v>
      </c>
      <c r="AC79" s="295" t="s">
        <v>109</v>
      </c>
      <c r="AD79" s="295" t="s">
        <v>109</v>
      </c>
      <c r="AE79" s="104">
        <f>SUM(AE80:AE83)</f>
        <v>4</v>
      </c>
      <c r="AF79" s="295" t="s">
        <v>109</v>
      </c>
      <c r="AG79" s="104">
        <f>SUM(AG80:AG83)</f>
        <v>22.384595666666666</v>
      </c>
      <c r="AH79" s="295" t="s">
        <v>109</v>
      </c>
      <c r="AI79" s="295" t="s">
        <v>109</v>
      </c>
      <c r="AJ79" s="295" t="s">
        <v>109</v>
      </c>
      <c r="AK79" s="295" t="s">
        <v>109</v>
      </c>
      <c r="AL79" s="104">
        <f>SUM(AL80:AL83)</f>
        <v>4</v>
      </c>
    </row>
    <row r="80" s="237" customFormat="1" ht="31.5">
      <c r="A80" s="79" t="s">
        <v>220</v>
      </c>
      <c r="B80" s="82" t="s">
        <v>223</v>
      </c>
      <c r="C80" s="82" t="s">
        <v>224</v>
      </c>
      <c r="D80" s="297" t="s">
        <v>109</v>
      </c>
      <c r="E80" s="297" t="s">
        <v>109</v>
      </c>
      <c r="F80" s="297" t="s">
        <v>109</v>
      </c>
      <c r="G80" s="297" t="s">
        <v>109</v>
      </c>
      <c r="H80" s="297" t="s">
        <v>109</v>
      </c>
      <c r="I80" s="297" t="s">
        <v>109</v>
      </c>
      <c r="J80" s="297" t="s">
        <v>109</v>
      </c>
      <c r="K80" s="297" t="s">
        <v>109</v>
      </c>
      <c r="L80" s="297" t="s">
        <v>109</v>
      </c>
      <c r="M80" s="297" t="s">
        <v>109</v>
      </c>
      <c r="N80" s="297" t="s">
        <v>109</v>
      </c>
      <c r="O80" s="297" t="s">
        <v>109</v>
      </c>
      <c r="P80" s="297" t="s">
        <v>109</v>
      </c>
      <c r="Q80" s="297" t="s">
        <v>109</v>
      </c>
      <c r="R80" s="297" t="s">
        <v>109</v>
      </c>
      <c r="S80" s="297" t="s">
        <v>109</v>
      </c>
      <c r="T80" s="297" t="s">
        <v>109</v>
      </c>
      <c r="U80" s="297" t="s">
        <v>109</v>
      </c>
      <c r="V80" s="297" t="s">
        <v>109</v>
      </c>
      <c r="W80" s="297" t="s">
        <v>109</v>
      </c>
      <c r="X80" s="298" t="s">
        <v>109</v>
      </c>
      <c r="Y80" s="297" t="s">
        <v>109</v>
      </c>
      <c r="Z80" s="336">
        <v>20</v>
      </c>
      <c r="AA80" s="297" t="s">
        <v>109</v>
      </c>
      <c r="AB80" s="297" t="s">
        <v>109</v>
      </c>
      <c r="AC80" s="297" t="s">
        <v>109</v>
      </c>
      <c r="AD80" s="297" t="s">
        <v>109</v>
      </c>
      <c r="AE80" s="336">
        <v>1</v>
      </c>
      <c r="AF80" s="297" t="s">
        <v>109</v>
      </c>
      <c r="AG80" s="336">
        <v>20</v>
      </c>
      <c r="AH80" s="297" t="s">
        <v>109</v>
      </c>
      <c r="AI80" s="297" t="s">
        <v>109</v>
      </c>
      <c r="AJ80" s="297" t="s">
        <v>109</v>
      </c>
      <c r="AK80" s="297" t="s">
        <v>109</v>
      </c>
      <c r="AL80" s="336">
        <v>1</v>
      </c>
    </row>
    <row r="81" s="237" customFormat="1" ht="47.25">
      <c r="A81" s="79" t="s">
        <v>220</v>
      </c>
      <c r="B81" s="82" t="s">
        <v>225</v>
      </c>
      <c r="C81" s="82" t="s">
        <v>226</v>
      </c>
      <c r="D81" s="297" t="s">
        <v>109</v>
      </c>
      <c r="E81" s="297" t="s">
        <v>109</v>
      </c>
      <c r="F81" s="297" t="s">
        <v>109</v>
      </c>
      <c r="G81" s="297" t="s">
        <v>109</v>
      </c>
      <c r="H81" s="297" t="s">
        <v>109</v>
      </c>
      <c r="I81" s="297" t="s">
        <v>109</v>
      </c>
      <c r="J81" s="297" t="s">
        <v>109</v>
      </c>
      <c r="K81" s="297" t="s">
        <v>109</v>
      </c>
      <c r="L81" s="297" t="s">
        <v>109</v>
      </c>
      <c r="M81" s="297" t="s">
        <v>109</v>
      </c>
      <c r="N81" s="297" t="s">
        <v>109</v>
      </c>
      <c r="O81" s="297" t="s">
        <v>109</v>
      </c>
      <c r="P81" s="297" t="s">
        <v>109</v>
      </c>
      <c r="Q81" s="297" t="s">
        <v>109</v>
      </c>
      <c r="R81" s="297" t="s">
        <v>109</v>
      </c>
      <c r="S81" s="297" t="s">
        <v>109</v>
      </c>
      <c r="T81" s="297" t="s">
        <v>109</v>
      </c>
      <c r="U81" s="297" t="s">
        <v>109</v>
      </c>
      <c r="V81" s="297" t="s">
        <v>109</v>
      </c>
      <c r="W81" s="297" t="s">
        <v>109</v>
      </c>
      <c r="X81" s="298" t="s">
        <v>109</v>
      </c>
      <c r="Y81" s="297" t="s">
        <v>109</v>
      </c>
      <c r="Z81" s="336">
        <v>1.3400000000000001</v>
      </c>
      <c r="AA81" s="297" t="s">
        <v>109</v>
      </c>
      <c r="AB81" s="297" t="s">
        <v>109</v>
      </c>
      <c r="AC81" s="297" t="s">
        <v>109</v>
      </c>
      <c r="AD81" s="297" t="s">
        <v>109</v>
      </c>
      <c r="AE81" s="336">
        <v>1</v>
      </c>
      <c r="AF81" s="297" t="s">
        <v>109</v>
      </c>
      <c r="AG81" s="336">
        <v>1.3400000000000001</v>
      </c>
      <c r="AH81" s="297" t="s">
        <v>109</v>
      </c>
      <c r="AI81" s="297" t="s">
        <v>109</v>
      </c>
      <c r="AJ81" s="297" t="s">
        <v>109</v>
      </c>
      <c r="AK81" s="297" t="s">
        <v>109</v>
      </c>
      <c r="AL81" s="336">
        <v>1</v>
      </c>
    </row>
    <row r="82" s="237" customFormat="1" ht="63">
      <c r="A82" s="79" t="s">
        <v>220</v>
      </c>
      <c r="B82" s="82" t="s">
        <v>227</v>
      </c>
      <c r="C82" s="82" t="s">
        <v>228</v>
      </c>
      <c r="D82" s="297" t="s">
        <v>109</v>
      </c>
      <c r="E82" s="297" t="s">
        <v>109</v>
      </c>
      <c r="F82" s="297" t="s">
        <v>109</v>
      </c>
      <c r="G82" s="297" t="s">
        <v>109</v>
      </c>
      <c r="H82" s="297" t="s">
        <v>109</v>
      </c>
      <c r="I82" s="297" t="s">
        <v>109</v>
      </c>
      <c r="J82" s="297" t="s">
        <v>109</v>
      </c>
      <c r="K82" s="297" t="s">
        <v>109</v>
      </c>
      <c r="L82" s="297" t="s">
        <v>109</v>
      </c>
      <c r="M82" s="297" t="s">
        <v>109</v>
      </c>
      <c r="N82" s="297" t="s">
        <v>109</v>
      </c>
      <c r="O82" s="297" t="s">
        <v>109</v>
      </c>
      <c r="P82" s="297" t="s">
        <v>109</v>
      </c>
      <c r="Q82" s="297" t="s">
        <v>109</v>
      </c>
      <c r="R82" s="297" t="s">
        <v>109</v>
      </c>
      <c r="S82" s="297" t="s">
        <v>109</v>
      </c>
      <c r="T82" s="297" t="s">
        <v>109</v>
      </c>
      <c r="U82" s="297" t="s">
        <v>109</v>
      </c>
      <c r="V82" s="297" t="s">
        <v>109</v>
      </c>
      <c r="W82" s="297" t="s">
        <v>109</v>
      </c>
      <c r="X82" s="298" t="s">
        <v>109</v>
      </c>
      <c r="Y82" s="297" t="s">
        <v>109</v>
      </c>
      <c r="Z82" s="336">
        <v>0.65292899999999998</v>
      </c>
      <c r="AA82" s="297" t="s">
        <v>109</v>
      </c>
      <c r="AB82" s="297" t="s">
        <v>109</v>
      </c>
      <c r="AC82" s="297" t="s">
        <v>109</v>
      </c>
      <c r="AD82" s="297" t="s">
        <v>109</v>
      </c>
      <c r="AE82" s="336">
        <v>1</v>
      </c>
      <c r="AF82" s="297" t="s">
        <v>109</v>
      </c>
      <c r="AG82" s="336">
        <v>0.65292899999999998</v>
      </c>
      <c r="AH82" s="297" t="s">
        <v>109</v>
      </c>
      <c r="AI82" s="297" t="s">
        <v>109</v>
      </c>
      <c r="AJ82" s="297" t="s">
        <v>109</v>
      </c>
      <c r="AK82" s="297" t="s">
        <v>109</v>
      </c>
      <c r="AL82" s="336">
        <v>1</v>
      </c>
    </row>
    <row r="83" s="237" customFormat="1" ht="47.25">
      <c r="A83" s="79" t="s">
        <v>220</v>
      </c>
      <c r="B83" s="82" t="s">
        <v>229</v>
      </c>
      <c r="C83" s="82" t="s">
        <v>230</v>
      </c>
      <c r="D83" s="297" t="s">
        <v>109</v>
      </c>
      <c r="E83" s="297" t="s">
        <v>109</v>
      </c>
      <c r="F83" s="297" t="s">
        <v>109</v>
      </c>
      <c r="G83" s="297" t="s">
        <v>109</v>
      </c>
      <c r="H83" s="297" t="s">
        <v>109</v>
      </c>
      <c r="I83" s="297" t="s">
        <v>109</v>
      </c>
      <c r="J83" s="297" t="s">
        <v>109</v>
      </c>
      <c r="K83" s="297" t="s">
        <v>109</v>
      </c>
      <c r="L83" s="297" t="s">
        <v>109</v>
      </c>
      <c r="M83" s="297" t="s">
        <v>109</v>
      </c>
      <c r="N83" s="297" t="s">
        <v>109</v>
      </c>
      <c r="O83" s="297" t="s">
        <v>109</v>
      </c>
      <c r="P83" s="297" t="s">
        <v>109</v>
      </c>
      <c r="Q83" s="297" t="s">
        <v>109</v>
      </c>
      <c r="R83" s="297" t="s">
        <v>109</v>
      </c>
      <c r="S83" s="297" t="s">
        <v>109</v>
      </c>
      <c r="T83" s="297" t="s">
        <v>109</v>
      </c>
      <c r="U83" s="297" t="s">
        <v>109</v>
      </c>
      <c r="V83" s="297" t="s">
        <v>109</v>
      </c>
      <c r="W83" s="297" t="s">
        <v>109</v>
      </c>
      <c r="X83" s="298" t="s">
        <v>109</v>
      </c>
      <c r="Y83" s="297" t="s">
        <v>109</v>
      </c>
      <c r="Z83" s="336">
        <v>0.39166666666666666</v>
      </c>
      <c r="AA83" s="297" t="s">
        <v>109</v>
      </c>
      <c r="AB83" s="297" t="s">
        <v>109</v>
      </c>
      <c r="AC83" s="297" t="s">
        <v>109</v>
      </c>
      <c r="AD83" s="297" t="s">
        <v>109</v>
      </c>
      <c r="AE83" s="336">
        <v>1</v>
      </c>
      <c r="AF83" s="297" t="s">
        <v>109</v>
      </c>
      <c r="AG83" s="336">
        <v>0.39166666666666666</v>
      </c>
      <c r="AH83" s="297" t="s">
        <v>109</v>
      </c>
      <c r="AI83" s="297" t="s">
        <v>109</v>
      </c>
      <c r="AJ83" s="297" t="s">
        <v>109</v>
      </c>
      <c r="AK83" s="297" t="s">
        <v>109</v>
      </c>
      <c r="AL83" s="336">
        <v>1</v>
      </c>
    </row>
  </sheetData>
  <mergeCells count="22">
    <mergeCell ref="AG17:AL17"/>
    <mergeCell ref="A12:AL12"/>
    <mergeCell ref="A13:AL13"/>
    <mergeCell ref="A14:AL14"/>
    <mergeCell ref="A15:A18"/>
    <mergeCell ref="B15:B18"/>
    <mergeCell ref="C15:C18"/>
    <mergeCell ref="D15:AL15"/>
    <mergeCell ref="D16:J16"/>
    <mergeCell ref="K16:Q16"/>
    <mergeCell ref="R16:X16"/>
    <mergeCell ref="Y16:AE16"/>
    <mergeCell ref="AF16:AL16"/>
    <mergeCell ref="E17:J17"/>
    <mergeCell ref="L17:Q17"/>
    <mergeCell ref="S17:X17"/>
    <mergeCell ref="Z17:AE17"/>
    <mergeCell ref="A4:AL4"/>
    <mergeCell ref="A5:AL5"/>
    <mergeCell ref="A7:AL7"/>
    <mergeCell ref="A8:AL8"/>
    <mergeCell ref="A10:AL10"/>
  </mergeCells>
  <pageMargins left="0.70866099999999987" right="0.70866099999999987" top="0.748031" bottom="0.748031" header="0.31496099999999999" footer="0.31496099999999999"/>
  <pageSetup paperSize="8" scale="31" orientation="landscape"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14">
    <pageSetUpPr fitToPage="1"/>
  </sheetPr>
  <sheetViews>
    <sheetView topLeftCell="AJ13" zoomScale="59" workbookViewId="0">
      <selection activeCell="CG98" sqref="CG98"/>
    </sheetView>
  </sheetViews>
  <sheetFormatPr defaultRowHeight="15.75" customHeight="1"/>
  <cols>
    <col customWidth="1" min="1" max="1" style="1" width="12"/>
    <col customWidth="1" min="2" max="2" style="1" width="70.625"/>
    <col customWidth="1" min="3" max="3" style="1" width="16.625"/>
    <col customWidth="1" min="4" max="4" style="1" width="5.75"/>
    <col customWidth="1" min="5" max="5" style="1" width="7.75"/>
    <col customWidth="1" min="6" max="15" style="1" width="7.125"/>
    <col customWidth="1" min="16" max="16" style="1" width="8"/>
    <col customWidth="1" min="17" max="17" style="1" width="6.125"/>
    <col customWidth="1" min="18" max="18" style="1" width="5.25"/>
    <col customWidth="1" min="19" max="19" style="1" width="7.625"/>
    <col customWidth="1" min="20" max="20" style="1" width="5.25"/>
    <col customWidth="1" min="21" max="21" style="1" width="7.75"/>
    <col customWidth="1" min="22" max="22" style="1" width="6.375"/>
    <col customWidth="1" min="23" max="23" style="1" width="5.875"/>
    <col customWidth="1" min="24" max="24" style="1" width="6.75"/>
    <col customWidth="1" min="25" max="25" style="1" width="5.875"/>
    <col customWidth="1" min="26" max="26" style="1" width="5"/>
    <col customWidth="1" min="27" max="27" style="1" width="7.75"/>
    <col customWidth="1" min="28" max="28" style="1" width="7"/>
    <col customWidth="1" min="29" max="29" style="1" width="7.625"/>
    <col customWidth="1" min="30" max="30" style="1" width="6.375"/>
    <col customWidth="1" min="31" max="31" style="1" width="6.125"/>
    <col customWidth="1" min="32" max="32" style="1" width="5.625"/>
    <col customWidth="1" min="33" max="33" style="1" width="7.5"/>
    <col customWidth="1" min="34" max="34" style="1" width="5.5"/>
    <col customWidth="1" min="35" max="35" style="1" width="5.75"/>
    <col customWidth="1" min="36" max="37" style="1" width="5.875"/>
    <col customWidth="1" min="38" max="38" style="1" width="5.625"/>
    <col customWidth="1" min="39" max="39" style="1" width="4.875"/>
    <col customWidth="1" min="40" max="40" style="1" width="7.125"/>
    <col customWidth="1" min="41" max="41" style="1" width="7.625"/>
    <col customWidth="1" min="42" max="42" style="1" width="8"/>
    <col customWidth="1" min="43" max="43" style="1" width="7.75"/>
    <col customWidth="1" min="44" max="45" style="1" width="7.375"/>
    <col customWidth="1" min="46" max="47" style="1" width="7.625"/>
    <col customWidth="1" min="48" max="48" style="1" width="8.5"/>
    <col customWidth="1" min="49" max="49" style="1" width="7.625"/>
    <col customWidth="1" min="50" max="50" style="1" width="6.5"/>
    <col customWidth="1" min="51" max="51" style="1" width="6.625"/>
    <col customWidth="1" min="52" max="52" style="1" width="8"/>
    <col customWidth="1" min="53" max="53" style="1" width="8.5"/>
    <col customWidth="1" min="54" max="54" style="1" width="8"/>
    <col customWidth="1" min="55" max="55" style="1" width="6.375"/>
    <col customWidth="1" min="56" max="58" style="1" width="7.375"/>
    <col customWidth="1" min="59" max="59" style="1" width="8"/>
    <col customWidth="1" min="60" max="60" style="1" width="7.625"/>
    <col customWidth="1" min="61" max="61" style="1" width="8"/>
    <col customWidth="1" min="62" max="62" style="1" width="7.75"/>
    <col customWidth="1" min="63" max="63" style="1" width="7"/>
    <col customWidth="1" min="64" max="64" style="1" width="7.125"/>
    <col customWidth="1" min="65" max="66" style="1" width="6.75"/>
    <col customWidth="1" min="67" max="67" style="1" width="5.875"/>
    <col customWidth="1" min="68" max="68" style="1" width="5.5"/>
    <col customWidth="1" min="69" max="69" style="1" width="6.5"/>
    <col customWidth="1" min="70" max="70" style="1" width="7.125"/>
    <col customWidth="1" min="71" max="71" style="1" width="5.875"/>
    <col customWidth="1" min="72" max="72" style="1" width="5"/>
    <col customWidth="1" min="73" max="73" style="1" width="8"/>
    <col customWidth="1" min="74" max="74" style="1" width="6.375"/>
    <col customWidth="1" min="75" max="75" style="1" width="7.125"/>
    <col customWidth="1" min="76" max="76" style="1" width="32.375"/>
    <col customWidth="1" min="77" max="257" style="1" width="9"/>
  </cols>
  <sheetData>
    <row r="1">
      <c r="BX1" s="114" t="s">
        <v>580</v>
      </c>
    </row>
    <row r="2">
      <c r="BX2" s="114" t="s">
        <v>1</v>
      </c>
    </row>
    <row r="3">
      <c r="BX3" s="337" t="s">
        <v>236</v>
      </c>
    </row>
    <row r="4">
      <c r="A4" s="971" t="s">
        <v>581</v>
      </c>
      <c r="B4" s="972"/>
      <c r="C4" s="972"/>
      <c r="D4" s="972"/>
      <c r="E4" s="972"/>
      <c r="F4" s="972"/>
      <c r="G4" s="972"/>
      <c r="H4" s="972"/>
      <c r="I4" s="972"/>
      <c r="J4" s="972"/>
      <c r="K4" s="972"/>
      <c r="L4" s="972"/>
      <c r="M4" s="972"/>
      <c r="N4" s="972"/>
      <c r="O4" s="972"/>
      <c r="P4" s="972"/>
      <c r="Q4" s="972"/>
      <c r="R4" s="972"/>
      <c r="S4" s="972"/>
      <c r="T4" s="972"/>
      <c r="U4" s="972"/>
      <c r="V4" s="972"/>
      <c r="W4" s="972"/>
      <c r="X4" s="972"/>
      <c r="Y4" s="972"/>
      <c r="Z4" s="972"/>
      <c r="AA4" s="972"/>
      <c r="AB4" s="972"/>
      <c r="AC4" s="972"/>
      <c r="AD4" s="972"/>
      <c r="AE4" s="972"/>
      <c r="AF4" s="972"/>
      <c r="AG4" s="972"/>
      <c r="AH4" s="972"/>
      <c r="AI4" s="972"/>
      <c r="AJ4" s="972"/>
      <c r="AK4" s="972"/>
      <c r="AL4" s="972"/>
      <c r="AM4" s="972"/>
      <c r="AN4" s="972"/>
      <c r="AO4" s="972"/>
      <c r="AP4" s="972"/>
      <c r="AQ4" s="972"/>
      <c r="AR4" s="972"/>
      <c r="AS4" s="972"/>
      <c r="AT4" s="972"/>
      <c r="AU4" s="972"/>
      <c r="AV4" s="972"/>
      <c r="AW4" s="972"/>
      <c r="AX4" s="972"/>
      <c r="AY4" s="972"/>
      <c r="AZ4" s="972"/>
      <c r="BA4" s="972"/>
      <c r="BB4" s="972"/>
      <c r="BC4" s="972"/>
      <c r="BD4" s="972"/>
      <c r="BE4" s="972"/>
      <c r="BF4" s="972"/>
      <c r="BG4" s="972"/>
      <c r="BH4" s="972"/>
      <c r="BI4" s="972"/>
      <c r="BJ4" s="972"/>
      <c r="BK4" s="972"/>
      <c r="BL4" s="972"/>
      <c r="BM4" s="972"/>
      <c r="BN4" s="972"/>
      <c r="BO4" s="972"/>
      <c r="BP4" s="972"/>
      <c r="BQ4" s="972"/>
      <c r="BR4" s="972"/>
      <c r="BS4" s="972"/>
      <c r="BT4" s="972"/>
      <c r="BU4" s="972"/>
      <c r="BV4" s="972"/>
      <c r="BW4" s="972"/>
      <c r="BX4" s="972"/>
    </row>
    <row r="6" ht="18.75">
      <c r="A6" s="902" t="s">
        <v>317</v>
      </c>
      <c r="B6" s="902"/>
      <c r="C6" s="902"/>
      <c r="D6" s="902"/>
      <c r="E6" s="902"/>
      <c r="F6" s="902"/>
      <c r="G6" s="902"/>
      <c r="H6" s="902"/>
      <c r="I6" s="902"/>
      <c r="J6" s="902"/>
      <c r="K6" s="902"/>
      <c r="L6" s="902"/>
      <c r="M6" s="902"/>
      <c r="N6" s="902"/>
      <c r="O6" s="902"/>
      <c r="P6" s="902"/>
      <c r="Q6" s="902"/>
      <c r="R6" s="902"/>
      <c r="S6" s="902"/>
      <c r="T6" s="902"/>
      <c r="U6" s="902"/>
      <c r="V6" s="902"/>
      <c r="W6" s="902"/>
      <c r="X6" s="902"/>
      <c r="Y6" s="902"/>
      <c r="Z6" s="902"/>
      <c r="AA6" s="902"/>
      <c r="AB6" s="902"/>
      <c r="AC6" s="902"/>
      <c r="AD6" s="902"/>
      <c r="AE6" s="902"/>
      <c r="AF6" s="902"/>
      <c r="AG6" s="902"/>
      <c r="AH6" s="902"/>
      <c r="AI6" s="902"/>
      <c r="AJ6" s="902"/>
      <c r="AK6" s="902"/>
      <c r="AL6" s="902"/>
      <c r="AM6" s="902"/>
      <c r="AN6" s="902"/>
      <c r="AO6" s="902"/>
      <c r="AP6" s="902"/>
      <c r="AQ6" s="902"/>
      <c r="AR6" s="902"/>
      <c r="AS6" s="902"/>
      <c r="AT6" s="902"/>
      <c r="AU6" s="902"/>
      <c r="AV6" s="902"/>
      <c r="AW6" s="902"/>
      <c r="AX6" s="902"/>
      <c r="AY6" s="902"/>
      <c r="AZ6" s="902"/>
      <c r="BA6" s="902"/>
      <c r="BB6" s="902"/>
      <c r="BC6" s="902"/>
      <c r="BD6" s="902"/>
      <c r="BE6" s="902"/>
      <c r="BF6" s="902"/>
      <c r="BG6" s="902"/>
      <c r="BH6" s="902"/>
      <c r="BI6" s="902"/>
      <c r="BJ6" s="902"/>
      <c r="BK6" s="902"/>
      <c r="BL6" s="902"/>
      <c r="BM6" s="902"/>
      <c r="BN6" s="902"/>
      <c r="BO6" s="902"/>
      <c r="BP6" s="902"/>
      <c r="BQ6" s="902"/>
      <c r="BR6" s="902"/>
      <c r="BS6" s="902"/>
      <c r="BT6" s="902"/>
      <c r="BU6" s="902"/>
      <c r="BV6" s="902"/>
      <c r="BW6" s="902"/>
      <c r="BX6" s="902"/>
    </row>
    <row r="7">
      <c r="A7" s="903" t="s">
        <v>4</v>
      </c>
      <c r="B7" s="903"/>
      <c r="C7" s="903"/>
      <c r="D7" s="903"/>
      <c r="E7" s="903"/>
      <c r="F7" s="903"/>
      <c r="G7" s="903"/>
      <c r="H7" s="903"/>
      <c r="I7" s="903"/>
      <c r="J7" s="903"/>
      <c r="K7" s="903"/>
      <c r="L7" s="903"/>
      <c r="M7" s="903"/>
      <c r="N7" s="903"/>
      <c r="O7" s="903"/>
      <c r="P7" s="903"/>
      <c r="Q7" s="903"/>
      <c r="R7" s="903"/>
      <c r="S7" s="903"/>
      <c r="T7" s="903"/>
      <c r="U7" s="903"/>
      <c r="V7" s="903"/>
      <c r="W7" s="903"/>
      <c r="X7" s="903"/>
      <c r="Y7" s="903"/>
      <c r="Z7" s="903"/>
      <c r="AA7" s="903"/>
      <c r="AB7" s="903"/>
      <c r="AC7" s="903"/>
      <c r="AD7" s="903"/>
      <c r="AE7" s="903"/>
      <c r="AF7" s="903"/>
      <c r="AG7" s="903"/>
      <c r="AH7" s="903"/>
      <c r="AI7" s="903"/>
      <c r="AJ7" s="903"/>
      <c r="AK7" s="903"/>
      <c r="AL7" s="903"/>
      <c r="AM7" s="903"/>
      <c r="AN7" s="903"/>
      <c r="AO7" s="903"/>
      <c r="AP7" s="903"/>
      <c r="AQ7" s="903"/>
      <c r="AR7" s="903"/>
      <c r="AS7" s="903"/>
      <c r="AT7" s="903"/>
      <c r="AU7" s="903"/>
      <c r="AV7" s="903"/>
      <c r="AW7" s="903"/>
      <c r="AX7" s="903"/>
      <c r="AY7" s="903"/>
      <c r="AZ7" s="903"/>
      <c r="BA7" s="903"/>
      <c r="BB7" s="903"/>
      <c r="BC7" s="903"/>
      <c r="BD7" s="903"/>
      <c r="BE7" s="903"/>
      <c r="BF7" s="903"/>
      <c r="BG7" s="903"/>
      <c r="BH7" s="903"/>
      <c r="BI7" s="903"/>
      <c r="BJ7" s="903"/>
      <c r="BK7" s="903"/>
      <c r="BL7" s="903"/>
      <c r="BM7" s="903"/>
      <c r="BN7" s="903"/>
      <c r="BO7" s="903"/>
      <c r="BP7" s="903"/>
      <c r="BQ7" s="903"/>
      <c r="BR7" s="903"/>
      <c r="BS7" s="903"/>
      <c r="BT7" s="903"/>
      <c r="BU7" s="903"/>
      <c r="BV7" s="903"/>
      <c r="BW7" s="903"/>
      <c r="BX7" s="903"/>
    </row>
    <row r="8">
      <c r="P8" s="14"/>
      <c r="Q8" s="14"/>
      <c r="R8" s="14"/>
      <c r="S8" s="14"/>
      <c r="T8" s="14"/>
      <c r="U8" s="14"/>
      <c r="V8" s="14"/>
      <c r="X8" s="14"/>
    </row>
    <row r="9" ht="18.75">
      <c r="A9" s="905" t="s">
        <v>1399</v>
      </c>
      <c r="B9" s="905"/>
      <c r="C9" s="905"/>
      <c r="D9" s="905"/>
      <c r="E9" s="905"/>
      <c r="F9" s="905"/>
      <c r="G9" s="905"/>
      <c r="H9" s="905"/>
      <c r="I9" s="905"/>
      <c r="J9" s="905"/>
      <c r="K9" s="905"/>
      <c r="L9" s="905"/>
      <c r="M9" s="905"/>
      <c r="N9" s="905"/>
      <c r="O9" s="905"/>
      <c r="P9" s="905"/>
      <c r="Q9" s="905"/>
      <c r="R9" s="905"/>
      <c r="S9" s="905"/>
      <c r="T9" s="905"/>
      <c r="U9" s="905"/>
      <c r="V9" s="905"/>
      <c r="W9" s="905"/>
      <c r="X9" s="905"/>
      <c r="Y9" s="905"/>
      <c r="Z9" s="905"/>
      <c r="AA9" s="905"/>
      <c r="AB9" s="905"/>
      <c r="AC9" s="905"/>
      <c r="AD9" s="905"/>
      <c r="AE9" s="905"/>
      <c r="AF9" s="905"/>
      <c r="AG9" s="905"/>
      <c r="AH9" s="905"/>
      <c r="AI9" s="905"/>
      <c r="AJ9" s="905"/>
      <c r="AK9" s="905"/>
      <c r="AL9" s="905"/>
      <c r="AM9" s="905"/>
      <c r="AN9" s="905"/>
      <c r="AO9" s="905"/>
      <c r="AP9" s="905"/>
      <c r="AQ9" s="905"/>
      <c r="AR9" s="905"/>
      <c r="AS9" s="905"/>
      <c r="AT9" s="905"/>
      <c r="AU9" s="905"/>
      <c r="AV9" s="905"/>
      <c r="AW9" s="905"/>
      <c r="AX9" s="905"/>
      <c r="AY9" s="905"/>
      <c r="AZ9" s="905"/>
      <c r="BA9" s="905"/>
      <c r="BB9" s="905"/>
      <c r="BC9" s="905"/>
      <c r="BD9" s="905"/>
      <c r="BE9" s="905"/>
      <c r="BF9" s="905"/>
      <c r="BG9" s="905"/>
      <c r="BH9" s="905"/>
      <c r="BI9" s="905"/>
      <c r="BJ9" s="905"/>
      <c r="BK9" s="905"/>
      <c r="BL9" s="905"/>
      <c r="BM9" s="905"/>
      <c r="BN9" s="905"/>
      <c r="BO9" s="905"/>
      <c r="BP9" s="905"/>
      <c r="BQ9" s="905"/>
      <c r="BR9" s="905"/>
      <c r="BS9" s="905"/>
      <c r="BT9" s="905"/>
      <c r="BU9" s="905"/>
      <c r="BV9" s="905"/>
      <c r="BW9" s="905"/>
      <c r="BX9" s="905"/>
    </row>
    <row r="11" ht="18.75">
      <c r="A11" s="905" t="s">
        <v>1400</v>
      </c>
      <c r="B11" s="905"/>
      <c r="C11" s="905"/>
      <c r="D11" s="905"/>
      <c r="E11" s="905"/>
      <c r="F11" s="905"/>
      <c r="G11" s="905"/>
      <c r="H11" s="905"/>
      <c r="I11" s="905"/>
      <c r="J11" s="905"/>
      <c r="K11" s="905"/>
      <c r="L11" s="905"/>
      <c r="M11" s="905"/>
      <c r="N11" s="905"/>
      <c r="O11" s="905"/>
      <c r="P11" s="905"/>
      <c r="Q11" s="905"/>
      <c r="R11" s="905"/>
      <c r="S11" s="905"/>
      <c r="T11" s="905"/>
      <c r="U11" s="905"/>
      <c r="V11" s="905"/>
      <c r="W11" s="905"/>
      <c r="X11" s="905"/>
      <c r="Y11" s="905"/>
      <c r="Z11" s="905"/>
      <c r="AA11" s="905"/>
      <c r="AB11" s="905"/>
      <c r="AC11" s="905"/>
      <c r="AD11" s="905"/>
      <c r="AE11" s="905"/>
      <c r="AF11" s="905"/>
      <c r="AG11" s="905"/>
      <c r="AH11" s="905"/>
      <c r="AI11" s="905"/>
      <c r="AJ11" s="905"/>
      <c r="AK11" s="905"/>
      <c r="AL11" s="905"/>
      <c r="AM11" s="905"/>
      <c r="AN11" s="905"/>
      <c r="AO11" s="905"/>
      <c r="AP11" s="905"/>
      <c r="AQ11" s="905"/>
      <c r="AR11" s="905"/>
      <c r="AS11" s="905"/>
      <c r="AT11" s="905"/>
      <c r="AU11" s="905"/>
      <c r="AV11" s="905"/>
      <c r="AW11" s="905"/>
      <c r="AX11" s="905"/>
      <c r="AY11" s="905"/>
      <c r="AZ11" s="905"/>
      <c r="BA11" s="905"/>
      <c r="BB11" s="905"/>
      <c r="BC11" s="905"/>
      <c r="BD11" s="905"/>
      <c r="BE11" s="905"/>
      <c r="BF11" s="905"/>
      <c r="BG11" s="905"/>
      <c r="BH11" s="905"/>
      <c r="BI11" s="905"/>
      <c r="BJ11" s="905"/>
      <c r="BK11" s="905"/>
      <c r="BL11" s="905"/>
      <c r="BM11" s="905"/>
      <c r="BN11" s="905"/>
      <c r="BO11" s="905"/>
      <c r="BP11" s="905"/>
      <c r="BQ11" s="905"/>
      <c r="BR11" s="905"/>
      <c r="BS11" s="905"/>
      <c r="BT11" s="905"/>
      <c r="BU11" s="905"/>
      <c r="BV11" s="905"/>
      <c r="BW11" s="905"/>
      <c r="BX11" s="905"/>
    </row>
    <row r="12">
      <c r="A12" s="904" t="s">
        <v>320</v>
      </c>
      <c r="B12" s="904"/>
      <c r="C12" s="904"/>
      <c r="D12" s="904"/>
      <c r="E12" s="904"/>
      <c r="F12" s="904"/>
      <c r="G12" s="904"/>
      <c r="H12" s="904"/>
      <c r="I12" s="904"/>
      <c r="J12" s="904"/>
      <c r="K12" s="904"/>
      <c r="L12" s="904"/>
      <c r="M12" s="904"/>
      <c r="N12" s="904"/>
      <c r="O12" s="904"/>
      <c r="P12" s="904"/>
      <c r="Q12" s="904"/>
      <c r="R12" s="904"/>
      <c r="S12" s="904"/>
      <c r="T12" s="904"/>
      <c r="U12" s="904"/>
      <c r="V12" s="904"/>
      <c r="W12" s="904"/>
      <c r="X12" s="904"/>
      <c r="Y12" s="904"/>
      <c r="Z12" s="904"/>
      <c r="AA12" s="904"/>
      <c r="AB12" s="904"/>
      <c r="AC12" s="904"/>
      <c r="AD12" s="904"/>
      <c r="AE12" s="904"/>
      <c r="AF12" s="904"/>
      <c r="AG12" s="904"/>
      <c r="AH12" s="904"/>
      <c r="AI12" s="904"/>
      <c r="AJ12" s="904"/>
      <c r="AK12" s="904"/>
      <c r="AL12" s="904"/>
      <c r="AM12" s="904"/>
      <c r="AN12" s="904"/>
      <c r="AO12" s="904"/>
      <c r="AP12" s="904"/>
      <c r="AQ12" s="904"/>
      <c r="AR12" s="904"/>
      <c r="AS12" s="904"/>
      <c r="AT12" s="904"/>
      <c r="AU12" s="904"/>
      <c r="AV12" s="904"/>
      <c r="AW12" s="904"/>
      <c r="AX12" s="904"/>
      <c r="AY12" s="904"/>
      <c r="AZ12" s="904"/>
      <c r="BA12" s="904"/>
      <c r="BB12" s="904"/>
      <c r="BC12" s="904"/>
      <c r="BD12" s="904"/>
      <c r="BE12" s="904"/>
      <c r="BF12" s="904"/>
      <c r="BG12" s="904"/>
      <c r="BH12" s="904"/>
      <c r="BI12" s="904"/>
      <c r="BJ12" s="904"/>
      <c r="BK12" s="904"/>
      <c r="BL12" s="904"/>
      <c r="BM12" s="904"/>
      <c r="BN12" s="904"/>
      <c r="BO12" s="904"/>
      <c r="BP12" s="904"/>
      <c r="BQ12" s="904"/>
      <c r="BR12" s="904"/>
      <c r="BS12" s="904"/>
      <c r="BT12" s="904"/>
      <c r="BU12" s="904"/>
      <c r="BV12" s="904"/>
      <c r="BW12" s="904"/>
      <c r="BX12" s="904"/>
    </row>
    <row r="13">
      <c r="A13" s="973"/>
      <c r="B13" s="973"/>
      <c r="C13" s="973"/>
      <c r="D13" s="973"/>
      <c r="E13" s="973"/>
      <c r="F13" s="973"/>
      <c r="G13" s="973"/>
      <c r="H13" s="973"/>
      <c r="I13" s="973"/>
      <c r="J13" s="973"/>
      <c r="K13" s="973"/>
      <c r="L13" s="973"/>
      <c r="M13" s="973"/>
      <c r="N13" s="973"/>
      <c r="O13" s="973"/>
      <c r="P13" s="973"/>
      <c r="Q13" s="973"/>
      <c r="R13" s="973"/>
      <c r="S13" s="973"/>
      <c r="T13" s="973"/>
      <c r="U13" s="973"/>
      <c r="V13" s="973"/>
      <c r="W13" s="973"/>
      <c r="X13" s="973"/>
      <c r="Y13" s="973"/>
      <c r="Z13" s="973"/>
      <c r="AA13" s="973"/>
      <c r="AB13" s="973"/>
      <c r="AC13" s="973"/>
      <c r="AD13" s="973"/>
      <c r="AE13" s="973"/>
      <c r="AF13" s="973"/>
      <c r="AG13" s="973"/>
      <c r="AH13" s="973"/>
      <c r="AI13" s="973"/>
      <c r="AJ13" s="973"/>
      <c r="AK13" s="973"/>
      <c r="AL13" s="973"/>
      <c r="AM13" s="973"/>
      <c r="AN13" s="338"/>
      <c r="AO13" s="338"/>
      <c r="AP13" s="338"/>
      <c r="AQ13" s="338"/>
      <c r="AR13" s="338"/>
      <c r="AS13" s="338"/>
      <c r="AT13" s="338"/>
      <c r="AU13" s="338"/>
      <c r="AV13" s="338"/>
      <c r="AW13" s="338"/>
      <c r="AX13" s="338"/>
      <c r="AY13" s="338"/>
      <c r="AZ13" s="338"/>
      <c r="BA13" s="338"/>
      <c r="BB13" s="338"/>
      <c r="BC13" s="338"/>
      <c r="BD13" s="338"/>
      <c r="BE13" s="338"/>
      <c r="BF13" s="338"/>
      <c r="BG13" s="338"/>
      <c r="BH13" s="338"/>
      <c r="BI13" s="338"/>
      <c r="BJ13" s="338"/>
      <c r="BK13" s="338"/>
      <c r="BL13" s="338"/>
      <c r="BM13" s="338"/>
      <c r="BN13" s="338"/>
      <c r="BO13" s="338"/>
      <c r="BP13" s="338"/>
      <c r="BQ13" s="338"/>
      <c r="BR13" s="338"/>
      <c r="BS13" s="338"/>
      <c r="BT13" s="338"/>
      <c r="BU13" s="338"/>
      <c r="BV13" s="338"/>
      <c r="BW13" s="338"/>
    </row>
    <row r="14" ht="38.25" customHeight="1">
      <c r="A14" s="974" t="s">
        <v>6</v>
      </c>
      <c r="B14" s="974" t="s">
        <v>7</v>
      </c>
      <c r="C14" s="974" t="s">
        <v>240</v>
      </c>
      <c r="D14" s="975" t="s">
        <v>582</v>
      </c>
      <c r="E14" s="976"/>
      <c r="F14" s="976"/>
      <c r="G14" s="976"/>
      <c r="H14" s="976"/>
      <c r="I14" s="976"/>
      <c r="J14" s="976"/>
      <c r="K14" s="976"/>
      <c r="L14" s="976"/>
      <c r="M14" s="976"/>
      <c r="N14" s="976"/>
      <c r="O14" s="977"/>
      <c r="P14" s="984" t="s">
        <v>583</v>
      </c>
      <c r="Q14" s="985"/>
      <c r="R14" s="985"/>
      <c r="S14" s="985"/>
      <c r="T14" s="985"/>
      <c r="U14" s="985"/>
      <c r="V14" s="985"/>
      <c r="W14" s="985"/>
      <c r="X14" s="985"/>
      <c r="Y14" s="985"/>
      <c r="Z14" s="985"/>
      <c r="AA14" s="985"/>
      <c r="AB14" s="985"/>
      <c r="AC14" s="985"/>
      <c r="AD14" s="985"/>
      <c r="AE14" s="985"/>
      <c r="AF14" s="985"/>
      <c r="AG14" s="985"/>
      <c r="AH14" s="985"/>
      <c r="AI14" s="985"/>
      <c r="AJ14" s="985"/>
      <c r="AK14" s="985"/>
      <c r="AL14" s="985"/>
      <c r="AM14" s="985"/>
      <c r="AN14" s="985"/>
      <c r="AO14" s="985"/>
      <c r="AP14" s="985"/>
      <c r="AQ14" s="985"/>
      <c r="AR14" s="985"/>
      <c r="AS14" s="985"/>
      <c r="AT14" s="985"/>
      <c r="AU14" s="985"/>
      <c r="AV14" s="985"/>
      <c r="AW14" s="985"/>
      <c r="AX14" s="985"/>
      <c r="AY14" s="985"/>
      <c r="AZ14" s="985"/>
      <c r="BA14" s="985"/>
      <c r="BB14" s="985"/>
      <c r="BC14" s="985"/>
      <c r="BD14" s="985"/>
      <c r="BE14" s="985"/>
      <c r="BF14" s="985"/>
      <c r="BG14" s="985"/>
      <c r="BH14" s="985"/>
      <c r="BI14" s="985"/>
      <c r="BJ14" s="985"/>
      <c r="BK14" s="985"/>
      <c r="BL14" s="985"/>
      <c r="BM14" s="985"/>
      <c r="BN14" s="985"/>
      <c r="BO14" s="985"/>
      <c r="BP14" s="985"/>
      <c r="BQ14" s="985"/>
      <c r="BR14" s="985"/>
      <c r="BS14" s="985"/>
      <c r="BT14" s="985"/>
      <c r="BU14" s="985"/>
      <c r="BV14" s="985"/>
      <c r="BW14" s="986"/>
      <c r="BX14" s="906" t="s">
        <v>20</v>
      </c>
    </row>
    <row r="15" ht="15.75" customHeight="1">
      <c r="A15" s="974"/>
      <c r="B15" s="974"/>
      <c r="C15" s="974"/>
      <c r="D15" s="978"/>
      <c r="E15" s="979"/>
      <c r="F15" s="979"/>
      <c r="G15" s="979"/>
      <c r="H15" s="979"/>
      <c r="I15" s="979"/>
      <c r="J15" s="979"/>
      <c r="K15" s="979"/>
      <c r="L15" s="979"/>
      <c r="M15" s="979"/>
      <c r="N15" s="979"/>
      <c r="O15" s="980"/>
      <c r="P15" s="987" t="s">
        <v>253</v>
      </c>
      <c r="Q15" s="987"/>
      <c r="R15" s="987"/>
      <c r="S15" s="987"/>
      <c r="T15" s="987"/>
      <c r="U15" s="987"/>
      <c r="V15" s="987"/>
      <c r="W15" s="987"/>
      <c r="X15" s="987"/>
      <c r="Y15" s="987"/>
      <c r="Z15" s="987"/>
      <c r="AA15" s="987"/>
      <c r="AB15" s="987" t="s">
        <v>254</v>
      </c>
      <c r="AC15" s="987"/>
      <c r="AD15" s="987"/>
      <c r="AE15" s="987"/>
      <c r="AF15" s="987"/>
      <c r="AG15" s="987"/>
      <c r="AH15" s="987"/>
      <c r="AI15" s="987"/>
      <c r="AJ15" s="987"/>
      <c r="AK15" s="987"/>
      <c r="AL15" s="987"/>
      <c r="AM15" s="987"/>
      <c r="AN15" s="987" t="s">
        <v>255</v>
      </c>
      <c r="AO15" s="987"/>
      <c r="AP15" s="987"/>
      <c r="AQ15" s="987"/>
      <c r="AR15" s="987"/>
      <c r="AS15" s="987"/>
      <c r="AT15" s="987"/>
      <c r="AU15" s="987"/>
      <c r="AV15" s="987"/>
      <c r="AW15" s="987"/>
      <c r="AX15" s="987"/>
      <c r="AY15" s="987"/>
      <c r="AZ15" s="987" t="s">
        <v>256</v>
      </c>
      <c r="BA15" s="987"/>
      <c r="BB15" s="987"/>
      <c r="BC15" s="987"/>
      <c r="BD15" s="987"/>
      <c r="BE15" s="987"/>
      <c r="BF15" s="987"/>
      <c r="BG15" s="987"/>
      <c r="BH15" s="987"/>
      <c r="BI15" s="987"/>
      <c r="BJ15" s="987"/>
      <c r="BK15" s="987"/>
      <c r="BL15" s="987" t="s">
        <v>257</v>
      </c>
      <c r="BM15" s="987"/>
      <c r="BN15" s="987"/>
      <c r="BO15" s="987"/>
      <c r="BP15" s="987"/>
      <c r="BQ15" s="987"/>
      <c r="BR15" s="987"/>
      <c r="BS15" s="987"/>
      <c r="BT15" s="987"/>
      <c r="BU15" s="987"/>
      <c r="BV15" s="987"/>
      <c r="BW15" s="987"/>
      <c r="BX15" s="906"/>
      <c r="CM15" s="988"/>
      <c r="CN15" s="988"/>
      <c r="CO15" s="988"/>
      <c r="CP15" s="988"/>
      <c r="CQ15" s="988"/>
      <c r="CR15" s="988"/>
      <c r="CS15" s="988"/>
      <c r="CT15" s="988"/>
      <c r="CU15" s="988"/>
      <c r="CV15" s="988"/>
      <c r="CW15" s="988"/>
      <c r="CX15" s="988"/>
      <c r="CY15" s="988"/>
      <c r="CZ15" s="988"/>
      <c r="DA15" s="988"/>
      <c r="DB15" s="988"/>
      <c r="DC15" s="988"/>
      <c r="DD15" s="988"/>
      <c r="DE15" s="988"/>
      <c r="DF15" s="988"/>
      <c r="DG15" s="988"/>
      <c r="DH15" s="988"/>
      <c r="DI15" s="988"/>
      <c r="DJ15" s="988"/>
      <c r="DK15" s="988"/>
      <c r="DL15" s="988"/>
      <c r="DM15" s="988"/>
      <c r="DN15" s="988"/>
    </row>
    <row r="16">
      <c r="A16" s="974"/>
      <c r="B16" s="974"/>
      <c r="C16" s="974"/>
      <c r="D16" s="981"/>
      <c r="E16" s="982"/>
      <c r="F16" s="982"/>
      <c r="G16" s="982"/>
      <c r="H16" s="982"/>
      <c r="I16" s="982"/>
      <c r="J16" s="982"/>
      <c r="K16" s="982"/>
      <c r="L16" s="982"/>
      <c r="M16" s="982"/>
      <c r="N16" s="982"/>
      <c r="O16" s="983"/>
      <c r="P16" s="987"/>
      <c r="Q16" s="987"/>
      <c r="R16" s="987"/>
      <c r="S16" s="987"/>
      <c r="T16" s="987"/>
      <c r="U16" s="987"/>
      <c r="V16" s="987"/>
      <c r="W16" s="987"/>
      <c r="X16" s="987"/>
      <c r="Y16" s="987"/>
      <c r="Z16" s="987"/>
      <c r="AA16" s="987"/>
      <c r="AB16" s="987"/>
      <c r="AC16" s="987"/>
      <c r="AD16" s="987"/>
      <c r="AE16" s="987"/>
      <c r="AF16" s="987"/>
      <c r="AG16" s="987"/>
      <c r="AH16" s="987"/>
      <c r="AI16" s="987"/>
      <c r="AJ16" s="987"/>
      <c r="AK16" s="987"/>
      <c r="AL16" s="987"/>
      <c r="AM16" s="987"/>
      <c r="AN16" s="987"/>
      <c r="AO16" s="987"/>
      <c r="AP16" s="987"/>
      <c r="AQ16" s="987"/>
      <c r="AR16" s="987"/>
      <c r="AS16" s="987"/>
      <c r="AT16" s="987"/>
      <c r="AU16" s="987"/>
      <c r="AV16" s="987"/>
      <c r="AW16" s="987"/>
      <c r="AX16" s="987"/>
      <c r="AY16" s="987"/>
      <c r="AZ16" s="987"/>
      <c r="BA16" s="987"/>
      <c r="BB16" s="987"/>
      <c r="BC16" s="987"/>
      <c r="BD16" s="987"/>
      <c r="BE16" s="987"/>
      <c r="BF16" s="987"/>
      <c r="BG16" s="987"/>
      <c r="BH16" s="987"/>
      <c r="BI16" s="987"/>
      <c r="BJ16" s="987"/>
      <c r="BK16" s="987"/>
      <c r="BL16" s="987"/>
      <c r="BM16" s="987"/>
      <c r="BN16" s="987"/>
      <c r="BO16" s="987"/>
      <c r="BP16" s="987"/>
      <c r="BQ16" s="987"/>
      <c r="BR16" s="987"/>
      <c r="BS16" s="987"/>
      <c r="BT16" s="987"/>
      <c r="BU16" s="987"/>
      <c r="BV16" s="987"/>
      <c r="BW16" s="987"/>
      <c r="BX16" s="906"/>
      <c r="CM16" s="988"/>
      <c r="CN16" s="988"/>
      <c r="CO16" s="988"/>
      <c r="CP16" s="988"/>
      <c r="CQ16" s="988"/>
      <c r="CR16" s="988"/>
      <c r="CS16" s="988"/>
      <c r="CT16" s="988"/>
      <c r="CU16" s="988"/>
      <c r="CV16" s="988"/>
      <c r="CW16" s="988"/>
      <c r="CX16" s="988"/>
      <c r="CY16" s="988"/>
      <c r="CZ16" s="988"/>
      <c r="DA16" s="988"/>
      <c r="DB16" s="988"/>
      <c r="DC16" s="988"/>
      <c r="DD16" s="988"/>
      <c r="DE16" s="988"/>
      <c r="DF16" s="988"/>
      <c r="DG16" s="988"/>
      <c r="DH16" s="988"/>
      <c r="DI16" s="988"/>
      <c r="DJ16" s="988"/>
      <c r="DK16" s="988"/>
      <c r="DL16" s="988"/>
      <c r="DM16" s="988"/>
      <c r="DN16" s="988"/>
    </row>
    <row r="17" ht="39" customHeight="1">
      <c r="A17" s="974"/>
      <c r="B17" s="974"/>
      <c r="C17" s="974"/>
      <c r="D17" s="987" t="s">
        <v>429</v>
      </c>
      <c r="E17" s="987"/>
      <c r="F17" s="987"/>
      <c r="G17" s="987"/>
      <c r="H17" s="987"/>
      <c r="I17" s="987"/>
      <c r="J17" s="906" t="s">
        <v>267</v>
      </c>
      <c r="K17" s="906"/>
      <c r="L17" s="906"/>
      <c r="M17" s="906"/>
      <c r="N17" s="906"/>
      <c r="O17" s="906"/>
      <c r="P17" s="987" t="s">
        <v>429</v>
      </c>
      <c r="Q17" s="987"/>
      <c r="R17" s="987"/>
      <c r="S17" s="987"/>
      <c r="T17" s="987"/>
      <c r="U17" s="987"/>
      <c r="V17" s="906" t="s">
        <v>267</v>
      </c>
      <c r="W17" s="906"/>
      <c r="X17" s="906"/>
      <c r="Y17" s="906"/>
      <c r="Z17" s="906"/>
      <c r="AA17" s="906"/>
      <c r="AB17" s="987" t="s">
        <v>429</v>
      </c>
      <c r="AC17" s="987"/>
      <c r="AD17" s="987"/>
      <c r="AE17" s="987"/>
      <c r="AF17" s="987"/>
      <c r="AG17" s="987"/>
      <c r="AH17" s="906" t="s">
        <v>267</v>
      </c>
      <c r="AI17" s="906"/>
      <c r="AJ17" s="906"/>
      <c r="AK17" s="906"/>
      <c r="AL17" s="906"/>
      <c r="AM17" s="906"/>
      <c r="AN17" s="987" t="s">
        <v>429</v>
      </c>
      <c r="AO17" s="987"/>
      <c r="AP17" s="987"/>
      <c r="AQ17" s="987"/>
      <c r="AR17" s="987"/>
      <c r="AS17" s="987"/>
      <c r="AT17" s="906" t="s">
        <v>267</v>
      </c>
      <c r="AU17" s="906"/>
      <c r="AV17" s="906"/>
      <c r="AW17" s="906"/>
      <c r="AX17" s="906"/>
      <c r="AY17" s="906"/>
      <c r="AZ17" s="987" t="s">
        <v>429</v>
      </c>
      <c r="BA17" s="987"/>
      <c r="BB17" s="987"/>
      <c r="BC17" s="987"/>
      <c r="BD17" s="987"/>
      <c r="BE17" s="987"/>
      <c r="BF17" s="906" t="s">
        <v>37</v>
      </c>
      <c r="BG17" s="906"/>
      <c r="BH17" s="906"/>
      <c r="BI17" s="906"/>
      <c r="BJ17" s="906"/>
      <c r="BK17" s="906"/>
      <c r="BL17" s="987" t="s">
        <v>429</v>
      </c>
      <c r="BM17" s="987"/>
      <c r="BN17" s="987"/>
      <c r="BO17" s="987"/>
      <c r="BP17" s="987"/>
      <c r="BQ17" s="987"/>
      <c r="BR17" s="906" t="s">
        <v>37</v>
      </c>
      <c r="BS17" s="906"/>
      <c r="BT17" s="906"/>
      <c r="BU17" s="906"/>
      <c r="BV17" s="906"/>
      <c r="BW17" s="906"/>
      <c r="BX17" s="906"/>
      <c r="CM17" s="989"/>
      <c r="CN17" s="989"/>
      <c r="CO17" s="989"/>
      <c r="CP17" s="989"/>
      <c r="CQ17" s="989"/>
      <c r="CR17" s="989"/>
      <c r="CS17" s="989"/>
      <c r="CT17" s="989"/>
      <c r="CU17" s="989"/>
      <c r="CV17" s="989"/>
      <c r="CW17" s="989"/>
      <c r="CX17" s="989"/>
      <c r="CY17" s="989"/>
      <c r="CZ17" s="989"/>
      <c r="DA17" s="989"/>
      <c r="DB17" s="989"/>
      <c r="DC17" s="989"/>
      <c r="DD17" s="989"/>
      <c r="DE17" s="989"/>
      <c r="DF17" s="989"/>
      <c r="DG17" s="989"/>
      <c r="DH17" s="979"/>
      <c r="DI17" s="979"/>
      <c r="DJ17" s="979"/>
      <c r="DK17" s="979"/>
      <c r="DL17" s="979"/>
      <c r="DM17" s="979"/>
      <c r="DN17" s="979"/>
    </row>
    <row r="18" ht="54.75" customHeight="1">
      <c r="A18" s="974"/>
      <c r="B18" s="974"/>
      <c r="C18" s="974"/>
      <c r="D18" s="340" t="s">
        <v>584</v>
      </c>
      <c r="E18" s="340" t="s">
        <v>433</v>
      </c>
      <c r="F18" s="340" t="s">
        <v>434</v>
      </c>
      <c r="G18" s="16" t="s">
        <v>435</v>
      </c>
      <c r="H18" s="340" t="s">
        <v>436</v>
      </c>
      <c r="I18" s="340" t="s">
        <v>437</v>
      </c>
      <c r="J18" s="340" t="s">
        <v>584</v>
      </c>
      <c r="K18" s="340" t="s">
        <v>433</v>
      </c>
      <c r="L18" s="340" t="s">
        <v>434</v>
      </c>
      <c r="M18" s="16" t="s">
        <v>435</v>
      </c>
      <c r="N18" s="340" t="s">
        <v>436</v>
      </c>
      <c r="O18" s="340" t="s">
        <v>437</v>
      </c>
      <c r="P18" s="340" t="s">
        <v>584</v>
      </c>
      <c r="Q18" s="340" t="s">
        <v>433</v>
      </c>
      <c r="R18" s="340" t="s">
        <v>434</v>
      </c>
      <c r="S18" s="16" t="s">
        <v>435</v>
      </c>
      <c r="T18" s="340" t="s">
        <v>436</v>
      </c>
      <c r="U18" s="340" t="s">
        <v>437</v>
      </c>
      <c r="V18" s="340" t="s">
        <v>584</v>
      </c>
      <c r="W18" s="340" t="s">
        <v>433</v>
      </c>
      <c r="X18" s="340" t="s">
        <v>434</v>
      </c>
      <c r="Y18" s="16" t="s">
        <v>435</v>
      </c>
      <c r="Z18" s="340" t="s">
        <v>436</v>
      </c>
      <c r="AA18" s="340" t="s">
        <v>437</v>
      </c>
      <c r="AB18" s="340" t="s">
        <v>584</v>
      </c>
      <c r="AC18" s="340" t="s">
        <v>433</v>
      </c>
      <c r="AD18" s="340" t="s">
        <v>434</v>
      </c>
      <c r="AE18" s="16" t="s">
        <v>435</v>
      </c>
      <c r="AF18" s="340" t="s">
        <v>436</v>
      </c>
      <c r="AG18" s="340" t="s">
        <v>437</v>
      </c>
      <c r="AH18" s="340" t="s">
        <v>584</v>
      </c>
      <c r="AI18" s="340" t="s">
        <v>433</v>
      </c>
      <c r="AJ18" s="340" t="s">
        <v>434</v>
      </c>
      <c r="AK18" s="16" t="s">
        <v>435</v>
      </c>
      <c r="AL18" s="340" t="s">
        <v>436</v>
      </c>
      <c r="AM18" s="340" t="s">
        <v>437</v>
      </c>
      <c r="AN18" s="340" t="s">
        <v>584</v>
      </c>
      <c r="AO18" s="340" t="s">
        <v>433</v>
      </c>
      <c r="AP18" s="340" t="s">
        <v>434</v>
      </c>
      <c r="AQ18" s="16" t="s">
        <v>435</v>
      </c>
      <c r="AR18" s="340" t="s">
        <v>436</v>
      </c>
      <c r="AS18" s="340" t="s">
        <v>437</v>
      </c>
      <c r="AT18" s="340" t="s">
        <v>584</v>
      </c>
      <c r="AU18" s="340" t="s">
        <v>433</v>
      </c>
      <c r="AV18" s="340" t="s">
        <v>434</v>
      </c>
      <c r="AW18" s="16" t="s">
        <v>435</v>
      </c>
      <c r="AX18" s="340" t="s">
        <v>436</v>
      </c>
      <c r="AY18" s="340" t="s">
        <v>437</v>
      </c>
      <c r="AZ18" s="340" t="s">
        <v>584</v>
      </c>
      <c r="BA18" s="340" t="s">
        <v>433</v>
      </c>
      <c r="BB18" s="340" t="s">
        <v>434</v>
      </c>
      <c r="BC18" s="16" t="s">
        <v>435</v>
      </c>
      <c r="BD18" s="340" t="s">
        <v>436</v>
      </c>
      <c r="BE18" s="340" t="s">
        <v>437</v>
      </c>
      <c r="BF18" s="340" t="s">
        <v>584</v>
      </c>
      <c r="BG18" s="340" t="s">
        <v>433</v>
      </c>
      <c r="BH18" s="340" t="s">
        <v>434</v>
      </c>
      <c r="BI18" s="16" t="s">
        <v>435</v>
      </c>
      <c r="BJ18" s="340" t="s">
        <v>436</v>
      </c>
      <c r="BK18" s="340" t="s">
        <v>437</v>
      </c>
      <c r="BL18" s="340" t="s">
        <v>584</v>
      </c>
      <c r="BM18" s="340" t="s">
        <v>433</v>
      </c>
      <c r="BN18" s="340" t="s">
        <v>434</v>
      </c>
      <c r="BO18" s="16" t="s">
        <v>435</v>
      </c>
      <c r="BP18" s="340" t="s">
        <v>436</v>
      </c>
      <c r="BQ18" s="340" t="s">
        <v>437</v>
      </c>
      <c r="BR18" s="340" t="s">
        <v>584</v>
      </c>
      <c r="BS18" s="340" t="s">
        <v>433</v>
      </c>
      <c r="BT18" s="340" t="s">
        <v>434</v>
      </c>
      <c r="BU18" s="16" t="s">
        <v>435</v>
      </c>
      <c r="BV18" s="340" t="s">
        <v>436</v>
      </c>
      <c r="BW18" s="340" t="s">
        <v>437</v>
      </c>
      <c r="BX18" s="906"/>
      <c r="CM18" s="341"/>
      <c r="CN18" s="341"/>
      <c r="CO18" s="341"/>
      <c r="CP18" s="342"/>
      <c r="CQ18" s="342"/>
      <c r="CR18" s="342"/>
      <c r="CS18" s="341"/>
      <c r="CT18" s="341"/>
      <c r="CU18" s="341"/>
      <c r="CV18" s="341"/>
      <c r="CW18" s="342"/>
      <c r="CX18" s="342"/>
      <c r="CY18" s="342"/>
      <c r="CZ18" s="341"/>
      <c r="DA18" s="341"/>
      <c r="DB18" s="341"/>
      <c r="DC18" s="341"/>
      <c r="DD18" s="342"/>
      <c r="DE18" s="342"/>
      <c r="DF18" s="342"/>
      <c r="DG18" s="341"/>
      <c r="DH18" s="341"/>
      <c r="DI18" s="341"/>
      <c r="DJ18" s="341"/>
      <c r="DK18" s="342"/>
      <c r="DL18" s="342"/>
      <c r="DM18" s="342"/>
      <c r="DN18" s="341"/>
    </row>
    <row r="19">
      <c r="A19" s="339">
        <v>1</v>
      </c>
      <c r="B19" s="339">
        <v>2</v>
      </c>
      <c r="C19" s="339">
        <v>3</v>
      </c>
      <c r="D19" s="343" t="s">
        <v>535</v>
      </c>
      <c r="E19" s="343" t="s">
        <v>536</v>
      </c>
      <c r="F19" s="343" t="s">
        <v>537</v>
      </c>
      <c r="G19" s="343" t="s">
        <v>538</v>
      </c>
      <c r="H19" s="343" t="s">
        <v>539</v>
      </c>
      <c r="I19" s="343" t="s">
        <v>540</v>
      </c>
      <c r="J19" s="343" t="s">
        <v>542</v>
      </c>
      <c r="K19" s="343" t="s">
        <v>543</v>
      </c>
      <c r="L19" s="343" t="s">
        <v>544</v>
      </c>
      <c r="M19" s="343" t="s">
        <v>545</v>
      </c>
      <c r="N19" s="343" t="s">
        <v>546</v>
      </c>
      <c r="O19" s="343" t="s">
        <v>547</v>
      </c>
      <c r="P19" s="343" t="s">
        <v>585</v>
      </c>
      <c r="Q19" s="343" t="s">
        <v>586</v>
      </c>
      <c r="R19" s="343" t="s">
        <v>587</v>
      </c>
      <c r="S19" s="343" t="s">
        <v>588</v>
      </c>
      <c r="T19" s="343" t="s">
        <v>589</v>
      </c>
      <c r="U19" s="343" t="s">
        <v>590</v>
      </c>
      <c r="V19" s="343" t="s">
        <v>591</v>
      </c>
      <c r="W19" s="343" t="s">
        <v>592</v>
      </c>
      <c r="X19" s="343" t="s">
        <v>593</v>
      </c>
      <c r="Y19" s="343" t="s">
        <v>594</v>
      </c>
      <c r="Z19" s="343" t="s">
        <v>595</v>
      </c>
      <c r="AA19" s="343" t="s">
        <v>596</v>
      </c>
      <c r="AB19" s="343" t="s">
        <v>597</v>
      </c>
      <c r="AC19" s="343" t="s">
        <v>598</v>
      </c>
      <c r="AD19" s="343" t="s">
        <v>599</v>
      </c>
      <c r="AE19" s="343" t="s">
        <v>600</v>
      </c>
      <c r="AF19" s="343" t="s">
        <v>601</v>
      </c>
      <c r="AG19" s="343" t="s">
        <v>602</v>
      </c>
      <c r="AH19" s="343" t="s">
        <v>603</v>
      </c>
      <c r="AI19" s="343" t="s">
        <v>604</v>
      </c>
      <c r="AJ19" s="343" t="s">
        <v>605</v>
      </c>
      <c r="AK19" s="343" t="s">
        <v>606</v>
      </c>
      <c r="AL19" s="343" t="s">
        <v>607</v>
      </c>
      <c r="AM19" s="343" t="s">
        <v>608</v>
      </c>
      <c r="AN19" s="343" t="s">
        <v>609</v>
      </c>
      <c r="AO19" s="343" t="s">
        <v>610</v>
      </c>
      <c r="AP19" s="343" t="s">
        <v>611</v>
      </c>
      <c r="AQ19" s="343" t="s">
        <v>612</v>
      </c>
      <c r="AR19" s="343" t="s">
        <v>613</v>
      </c>
      <c r="AS19" s="343" t="s">
        <v>614</v>
      </c>
      <c r="AT19" s="343" t="s">
        <v>615</v>
      </c>
      <c r="AU19" s="343" t="s">
        <v>616</v>
      </c>
      <c r="AV19" s="343" t="s">
        <v>617</v>
      </c>
      <c r="AW19" s="343" t="s">
        <v>618</v>
      </c>
      <c r="AX19" s="343" t="s">
        <v>619</v>
      </c>
      <c r="AY19" s="343" t="s">
        <v>620</v>
      </c>
      <c r="AZ19" s="343" t="s">
        <v>621</v>
      </c>
      <c r="BA19" s="343" t="s">
        <v>622</v>
      </c>
      <c r="BB19" s="343" t="s">
        <v>623</v>
      </c>
      <c r="BC19" s="343" t="s">
        <v>624</v>
      </c>
      <c r="BD19" s="343" t="s">
        <v>625</v>
      </c>
      <c r="BE19" s="343" t="s">
        <v>626</v>
      </c>
      <c r="BF19" s="343" t="s">
        <v>627</v>
      </c>
      <c r="BG19" s="343" t="s">
        <v>628</v>
      </c>
      <c r="BH19" s="343" t="s">
        <v>629</v>
      </c>
      <c r="BI19" s="343" t="s">
        <v>630</v>
      </c>
      <c r="BJ19" s="343" t="s">
        <v>631</v>
      </c>
      <c r="BK19" s="343" t="s">
        <v>632</v>
      </c>
      <c r="BL19" s="343" t="s">
        <v>633</v>
      </c>
      <c r="BM19" s="343" t="s">
        <v>634</v>
      </c>
      <c r="BN19" s="343" t="s">
        <v>635</v>
      </c>
      <c r="BO19" s="343" t="s">
        <v>636</v>
      </c>
      <c r="BP19" s="343" t="s">
        <v>637</v>
      </c>
      <c r="BQ19" s="343" t="s">
        <v>638</v>
      </c>
      <c r="BR19" s="343" t="s">
        <v>639</v>
      </c>
      <c r="BS19" s="343" t="s">
        <v>640</v>
      </c>
      <c r="BT19" s="343" t="s">
        <v>641</v>
      </c>
      <c r="BU19" s="343" t="s">
        <v>642</v>
      </c>
      <c r="BV19" s="343" t="s">
        <v>643</v>
      </c>
      <c r="BW19" s="343" t="s">
        <v>644</v>
      </c>
      <c r="BX19" s="343" t="s">
        <v>564</v>
      </c>
      <c r="CM19" s="344"/>
      <c r="CN19" s="344"/>
      <c r="CO19" s="344"/>
      <c r="CP19" s="344"/>
      <c r="CQ19" s="344"/>
      <c r="CR19" s="344"/>
      <c r="CS19" s="344"/>
      <c r="CT19" s="344"/>
      <c r="CU19" s="344"/>
      <c r="CV19" s="344"/>
      <c r="CW19" s="344"/>
      <c r="CX19" s="344"/>
      <c r="CY19" s="344"/>
      <c r="CZ19" s="344"/>
      <c r="DA19" s="344"/>
      <c r="DB19" s="344"/>
      <c r="DC19" s="344"/>
      <c r="DD19" s="344"/>
      <c r="DE19" s="344"/>
      <c r="DF19" s="344"/>
      <c r="DG19" s="344"/>
      <c r="DH19" s="344"/>
      <c r="DI19" s="344"/>
      <c r="DJ19" s="344"/>
      <c r="DK19" s="344"/>
      <c r="DL19" s="344"/>
      <c r="DM19" s="344"/>
      <c r="DN19" s="344"/>
    </row>
    <row r="20" s="25" customFormat="1">
      <c r="A20" s="26" t="s">
        <v>106</v>
      </c>
      <c r="B20" s="27" t="s">
        <v>107</v>
      </c>
      <c r="C20" s="91" t="s">
        <v>108</v>
      </c>
      <c r="D20" s="345" t="s">
        <v>109</v>
      </c>
      <c r="E20" s="345">
        <f>E22</f>
        <v>1.2000000000000002</v>
      </c>
      <c r="F20" s="345" t="s">
        <v>109</v>
      </c>
      <c r="G20" s="345">
        <f>G22</f>
        <v>0.5</v>
      </c>
      <c r="H20" s="345" t="s">
        <v>109</v>
      </c>
      <c r="I20" s="345">
        <f>I22</f>
        <v>7</v>
      </c>
      <c r="J20" s="345" t="s">
        <v>109</v>
      </c>
      <c r="K20" s="345">
        <f>K22</f>
        <v>1.2000000000000002</v>
      </c>
      <c r="L20" s="345" t="s">
        <v>109</v>
      </c>
      <c r="M20" s="345">
        <f>M22</f>
        <v>0.55300000000000005</v>
      </c>
      <c r="N20" s="345" t="s">
        <v>109</v>
      </c>
      <c r="O20" s="345">
        <f>O22</f>
        <v>7</v>
      </c>
      <c r="P20" s="345" t="s">
        <v>109</v>
      </c>
      <c r="Q20" s="345" t="s">
        <v>109</v>
      </c>
      <c r="R20" s="345" t="s">
        <v>109</v>
      </c>
      <c r="S20" s="345" t="s">
        <v>109</v>
      </c>
      <c r="T20" s="345" t="s">
        <v>109</v>
      </c>
      <c r="U20" s="345" t="str">
        <f>U27</f>
        <v>н/д</v>
      </c>
      <c r="V20" s="345" t="s">
        <v>109</v>
      </c>
      <c r="W20" s="345" t="s">
        <v>109</v>
      </c>
      <c r="X20" s="345" t="s">
        <v>109</v>
      </c>
      <c r="Y20" s="345" t="s">
        <v>109</v>
      </c>
      <c r="Z20" s="345" t="s">
        <v>109</v>
      </c>
      <c r="AA20" s="345" t="str">
        <f>AA27</f>
        <v>н/д</v>
      </c>
      <c r="AB20" s="345" t="str">
        <f>AB22</f>
        <v>IV</v>
      </c>
      <c r="AC20" s="345">
        <f>AC22</f>
        <v>0.40000000000000002</v>
      </c>
      <c r="AD20" s="345" t="str">
        <f t="shared" ref="AD20:BW20" si="0">AD22</f>
        <v>н/д</v>
      </c>
      <c r="AE20" s="345" t="str">
        <f t="shared" si="0"/>
        <v>н/д</v>
      </c>
      <c r="AF20" s="345" t="str">
        <f t="shared" si="0"/>
        <v>н/д</v>
      </c>
      <c r="AG20" s="345">
        <f t="shared" si="0"/>
        <v>1</v>
      </c>
      <c r="AH20" s="345" t="str">
        <f t="shared" si="0"/>
        <v>IV</v>
      </c>
      <c r="AI20" s="345">
        <f t="shared" si="0"/>
        <v>0.40000000000000002</v>
      </c>
      <c r="AJ20" s="345" t="str">
        <f t="shared" si="0"/>
        <v>н/д</v>
      </c>
      <c r="AK20" s="345" t="str">
        <f t="shared" si="0"/>
        <v>н/д</v>
      </c>
      <c r="AL20" s="345" t="str">
        <f t="shared" si="0"/>
        <v>н/д</v>
      </c>
      <c r="AM20" s="345">
        <f t="shared" si="0"/>
        <v>1</v>
      </c>
      <c r="AN20" s="345" t="s">
        <v>645</v>
      </c>
      <c r="AO20" s="345">
        <f>AO27</f>
        <v>1.2000000000000002</v>
      </c>
      <c r="AP20" s="345" t="str">
        <f>AP27</f>
        <v>н/д</v>
      </c>
      <c r="AQ20" s="345">
        <f>AQ27</f>
        <v>0.5</v>
      </c>
      <c r="AR20" s="345" t="str">
        <f>AR27</f>
        <v>н/д</v>
      </c>
      <c r="AS20" s="345">
        <f>AS27</f>
        <v>7</v>
      </c>
      <c r="AT20" s="345" t="s">
        <v>645</v>
      </c>
      <c r="AU20" s="345">
        <f t="shared" si="0"/>
        <v>1.2000000000000002</v>
      </c>
      <c r="AV20" s="345" t="str">
        <f t="shared" si="0"/>
        <v>н/д</v>
      </c>
      <c r="AW20" s="345">
        <f t="shared" si="0"/>
        <v>0.55300000000000005</v>
      </c>
      <c r="AX20" s="345" t="str">
        <f t="shared" si="0"/>
        <v>н/д</v>
      </c>
      <c r="AY20" s="345">
        <f t="shared" si="0"/>
        <v>7</v>
      </c>
      <c r="AZ20" s="345" t="s">
        <v>109</v>
      </c>
      <c r="BA20" s="345">
        <f>BA22</f>
        <v>2.46</v>
      </c>
      <c r="BB20" s="345" t="s">
        <v>109</v>
      </c>
      <c r="BC20" s="345" t="s">
        <v>109</v>
      </c>
      <c r="BD20" s="345" t="s">
        <v>109</v>
      </c>
      <c r="BE20" s="345">
        <f>BE22</f>
        <v>15</v>
      </c>
      <c r="BF20" s="345" t="s">
        <v>645</v>
      </c>
      <c r="BG20" s="345">
        <f>BG22</f>
        <v>2.46</v>
      </c>
      <c r="BH20" s="345" t="s">
        <v>109</v>
      </c>
      <c r="BI20" s="345" t="s">
        <v>109</v>
      </c>
      <c r="BJ20" s="345" t="s">
        <v>109</v>
      </c>
      <c r="BK20" s="345">
        <f>BK22</f>
        <v>15</v>
      </c>
      <c r="BL20" s="345" t="str">
        <f t="shared" si="0"/>
        <v>IV</v>
      </c>
      <c r="BM20" s="345" t="str">
        <f t="shared" si="0"/>
        <v>н/д</v>
      </c>
      <c r="BN20" s="345" t="str">
        <f t="shared" si="0"/>
        <v>н/д</v>
      </c>
      <c r="BO20" s="345" t="str">
        <f t="shared" si="0"/>
        <v>н/д</v>
      </c>
      <c r="BP20" s="345" t="str">
        <f t="shared" si="0"/>
        <v>н/д</v>
      </c>
      <c r="BQ20" s="345">
        <f t="shared" si="0"/>
        <v>12</v>
      </c>
      <c r="BR20" s="345" t="str">
        <f t="shared" si="0"/>
        <v>IV</v>
      </c>
      <c r="BS20" s="345">
        <f t="shared" si="0"/>
        <v>0.80000000000000004</v>
      </c>
      <c r="BT20" s="345" t="str">
        <f t="shared" si="0"/>
        <v>н/д</v>
      </c>
      <c r="BU20" s="345">
        <f t="shared" si="0"/>
        <v>2</v>
      </c>
      <c r="BV20" s="345" t="str">
        <f t="shared" si="0"/>
        <v>н/д</v>
      </c>
      <c r="BW20" s="345">
        <f t="shared" si="0"/>
        <v>7</v>
      </c>
      <c r="BX20" s="345" t="s">
        <v>109</v>
      </c>
    </row>
    <row r="21" s="25" customFormat="1" hidden="1">
      <c r="A21" s="33" t="s">
        <v>110</v>
      </c>
      <c r="B21" s="34" t="s">
        <v>111</v>
      </c>
      <c r="C21" s="83" t="s">
        <v>108</v>
      </c>
      <c r="D21" s="346" t="s">
        <v>109</v>
      </c>
      <c r="E21" s="346" t="s">
        <v>109</v>
      </c>
      <c r="F21" s="346" t="s">
        <v>109</v>
      </c>
      <c r="G21" s="346" t="s">
        <v>109</v>
      </c>
      <c r="H21" s="346" t="s">
        <v>109</v>
      </c>
      <c r="I21" s="346" t="s">
        <v>109</v>
      </c>
      <c r="J21" s="346" t="s">
        <v>109</v>
      </c>
      <c r="K21" s="346" t="s">
        <v>109</v>
      </c>
      <c r="L21" s="346" t="s">
        <v>109</v>
      </c>
      <c r="M21" s="346" t="s">
        <v>109</v>
      </c>
      <c r="N21" s="346" t="s">
        <v>109</v>
      </c>
      <c r="O21" s="346" t="s">
        <v>109</v>
      </c>
      <c r="P21" s="346" t="s">
        <v>109</v>
      </c>
      <c r="Q21" s="346" t="s">
        <v>109</v>
      </c>
      <c r="R21" s="346" t="s">
        <v>109</v>
      </c>
      <c r="S21" s="346" t="s">
        <v>109</v>
      </c>
      <c r="T21" s="346" t="s">
        <v>109</v>
      </c>
      <c r="U21" s="346" t="s">
        <v>109</v>
      </c>
      <c r="V21" s="346" t="s">
        <v>109</v>
      </c>
      <c r="W21" s="346" t="s">
        <v>109</v>
      </c>
      <c r="X21" s="346" t="s">
        <v>109</v>
      </c>
      <c r="Y21" s="346" t="s">
        <v>109</v>
      </c>
      <c r="Z21" s="346" t="s">
        <v>109</v>
      </c>
      <c r="AA21" s="346" t="s">
        <v>109</v>
      </c>
      <c r="AB21" s="346" t="s">
        <v>279</v>
      </c>
      <c r="AC21" s="346" t="s">
        <v>279</v>
      </c>
      <c r="AD21" s="346" t="s">
        <v>279</v>
      </c>
      <c r="AE21" s="346" t="s">
        <v>279</v>
      </c>
      <c r="AF21" s="346" t="s">
        <v>279</v>
      </c>
      <c r="AG21" s="346" t="s">
        <v>279</v>
      </c>
      <c r="AH21" s="346" t="s">
        <v>279</v>
      </c>
      <c r="AI21" s="346" t="s">
        <v>279</v>
      </c>
      <c r="AJ21" s="346" t="s">
        <v>279</v>
      </c>
      <c r="AK21" s="346" t="s">
        <v>279</v>
      </c>
      <c r="AL21" s="346" t="s">
        <v>279</v>
      </c>
      <c r="AM21" s="346" t="s">
        <v>279</v>
      </c>
      <c r="AN21" s="346" t="s">
        <v>645</v>
      </c>
      <c r="AO21" s="346" t="s">
        <v>109</v>
      </c>
      <c r="AP21" s="346" t="s">
        <v>109</v>
      </c>
      <c r="AQ21" s="346" t="s">
        <v>109</v>
      </c>
      <c r="AR21" s="346" t="s">
        <v>109</v>
      </c>
      <c r="AS21" s="346" t="s">
        <v>109</v>
      </c>
      <c r="AT21" s="346" t="s">
        <v>645</v>
      </c>
      <c r="AU21" s="346" t="s">
        <v>279</v>
      </c>
      <c r="AV21" s="346" t="s">
        <v>279</v>
      </c>
      <c r="AW21" s="346" t="s">
        <v>279</v>
      </c>
      <c r="AX21" s="346" t="s">
        <v>279</v>
      </c>
      <c r="AY21" s="346" t="s">
        <v>279</v>
      </c>
      <c r="AZ21" s="346" t="s">
        <v>109</v>
      </c>
      <c r="BA21" s="346" t="s">
        <v>109</v>
      </c>
      <c r="BB21" s="346" t="s">
        <v>109</v>
      </c>
      <c r="BC21" s="346" t="s">
        <v>109</v>
      </c>
      <c r="BD21" s="346" t="s">
        <v>109</v>
      </c>
      <c r="BE21" s="346" t="s">
        <v>109</v>
      </c>
      <c r="BF21" s="346" t="s">
        <v>645</v>
      </c>
      <c r="BG21" s="346" t="s">
        <v>109</v>
      </c>
      <c r="BH21" s="346" t="s">
        <v>109</v>
      </c>
      <c r="BI21" s="346" t="s">
        <v>109</v>
      </c>
      <c r="BJ21" s="346" t="s">
        <v>109</v>
      </c>
      <c r="BK21" s="346" t="s">
        <v>109</v>
      </c>
      <c r="BL21" s="346" t="s">
        <v>279</v>
      </c>
      <c r="BM21" s="346" t="s">
        <v>279</v>
      </c>
      <c r="BN21" s="346" t="s">
        <v>279</v>
      </c>
      <c r="BO21" s="346" t="s">
        <v>279</v>
      </c>
      <c r="BP21" s="346" t="s">
        <v>279</v>
      </c>
      <c r="BQ21" s="346" t="s">
        <v>279</v>
      </c>
      <c r="BR21" s="346" t="s">
        <v>279</v>
      </c>
      <c r="BS21" s="346" t="s">
        <v>279</v>
      </c>
      <c r="BT21" s="346" t="s">
        <v>279</v>
      </c>
      <c r="BU21" s="346" t="s">
        <v>279</v>
      </c>
      <c r="BV21" s="346" t="s">
        <v>279</v>
      </c>
      <c r="BW21" s="346" t="s">
        <v>279</v>
      </c>
      <c r="BX21" s="346" t="s">
        <v>109</v>
      </c>
    </row>
    <row r="22" s="25" customFormat="1">
      <c r="A22" s="39" t="s">
        <v>112</v>
      </c>
      <c r="B22" s="40" t="s">
        <v>113</v>
      </c>
      <c r="C22" s="94" t="s">
        <v>108</v>
      </c>
      <c r="D22" s="347" t="s">
        <v>109</v>
      </c>
      <c r="E22" s="347">
        <f>E48</f>
        <v>1.2000000000000002</v>
      </c>
      <c r="F22" s="347" t="s">
        <v>109</v>
      </c>
      <c r="G22" s="347">
        <f>G27</f>
        <v>0.5</v>
      </c>
      <c r="H22" s="347" t="s">
        <v>109</v>
      </c>
      <c r="I22" s="347">
        <f>I48</f>
        <v>7</v>
      </c>
      <c r="J22" s="347" t="s">
        <v>109</v>
      </c>
      <c r="K22" s="347">
        <f>K27</f>
        <v>1.2000000000000002</v>
      </c>
      <c r="L22" s="347" t="s">
        <v>109</v>
      </c>
      <c r="M22" s="347">
        <f>M27</f>
        <v>0.55300000000000005</v>
      </c>
      <c r="N22" s="347" t="s">
        <v>109</v>
      </c>
      <c r="O22" s="347">
        <f>O27</f>
        <v>7</v>
      </c>
      <c r="P22" s="347" t="s">
        <v>109</v>
      </c>
      <c r="Q22" s="347" t="s">
        <v>109</v>
      </c>
      <c r="R22" s="347" t="s">
        <v>109</v>
      </c>
      <c r="S22" s="347" t="s">
        <v>109</v>
      </c>
      <c r="T22" s="347" t="s">
        <v>109</v>
      </c>
      <c r="U22" s="347" t="s">
        <v>109</v>
      </c>
      <c r="V22" s="347" t="s">
        <v>109</v>
      </c>
      <c r="W22" s="347" t="s">
        <v>109</v>
      </c>
      <c r="X22" s="347" t="s">
        <v>109</v>
      </c>
      <c r="Y22" s="347" t="s">
        <v>109</v>
      </c>
      <c r="Z22" s="347" t="s">
        <v>109</v>
      </c>
      <c r="AA22" s="347" t="s">
        <v>109</v>
      </c>
      <c r="AB22" s="347" t="str">
        <f>AB48</f>
        <v>IV</v>
      </c>
      <c r="AC22" s="347">
        <f>AC48</f>
        <v>0.40000000000000002</v>
      </c>
      <c r="AD22" s="347" t="str">
        <f t="shared" ref="AD22:BW22" si="1">AD48</f>
        <v>н/д</v>
      </c>
      <c r="AE22" s="347" t="str">
        <f t="shared" si="1"/>
        <v>н/д</v>
      </c>
      <c r="AF22" s="347" t="str">
        <f t="shared" si="1"/>
        <v>н/д</v>
      </c>
      <c r="AG22" s="347">
        <f t="shared" si="1"/>
        <v>1</v>
      </c>
      <c r="AH22" s="347" t="str">
        <f t="shared" si="1"/>
        <v>IV</v>
      </c>
      <c r="AI22" s="347">
        <f t="shared" si="1"/>
        <v>0.40000000000000002</v>
      </c>
      <c r="AJ22" s="347" t="str">
        <f t="shared" si="1"/>
        <v>н/д</v>
      </c>
      <c r="AK22" s="347" t="str">
        <f t="shared" si="1"/>
        <v>н/д</v>
      </c>
      <c r="AL22" s="347" t="str">
        <f t="shared" si="1"/>
        <v>н/д</v>
      </c>
      <c r="AM22" s="347">
        <f t="shared" si="1"/>
        <v>1</v>
      </c>
      <c r="AN22" s="347" t="s">
        <v>645</v>
      </c>
      <c r="AO22" s="347">
        <f>AO48</f>
        <v>1.2000000000000002</v>
      </c>
      <c r="AP22" s="347" t="str">
        <f>AP48</f>
        <v>н/д</v>
      </c>
      <c r="AQ22" s="347">
        <f>AQ48</f>
        <v>0.5</v>
      </c>
      <c r="AR22" s="347" t="str">
        <f>AR48</f>
        <v>н/д</v>
      </c>
      <c r="AS22" s="347">
        <f>AS48</f>
        <v>7</v>
      </c>
      <c r="AT22" s="347" t="s">
        <v>645</v>
      </c>
      <c r="AU22" s="347">
        <f t="shared" si="1"/>
        <v>1.2000000000000002</v>
      </c>
      <c r="AV22" s="347" t="str">
        <f t="shared" si="1"/>
        <v>н/д</v>
      </c>
      <c r="AW22" s="347">
        <f t="shared" si="1"/>
        <v>0.55300000000000005</v>
      </c>
      <c r="AX22" s="347" t="str">
        <f t="shared" si="1"/>
        <v>н/д</v>
      </c>
      <c r="AY22" s="347">
        <f t="shared" si="1"/>
        <v>7</v>
      </c>
      <c r="AZ22" s="347" t="s">
        <v>109</v>
      </c>
      <c r="BA22" s="347">
        <f>BA27</f>
        <v>2.46</v>
      </c>
      <c r="BB22" s="347" t="s">
        <v>109</v>
      </c>
      <c r="BC22" s="347" t="s">
        <v>109</v>
      </c>
      <c r="BD22" s="347" t="s">
        <v>109</v>
      </c>
      <c r="BE22" s="347">
        <f>BE27</f>
        <v>15</v>
      </c>
      <c r="BF22" s="347" t="s">
        <v>645</v>
      </c>
      <c r="BG22" s="347">
        <f>BG27</f>
        <v>2.46</v>
      </c>
      <c r="BH22" s="347" t="s">
        <v>109</v>
      </c>
      <c r="BI22" s="347" t="s">
        <v>109</v>
      </c>
      <c r="BJ22" s="347" t="s">
        <v>109</v>
      </c>
      <c r="BK22" s="347">
        <f>BK27</f>
        <v>15</v>
      </c>
      <c r="BL22" s="347" t="str">
        <f t="shared" si="1"/>
        <v>IV</v>
      </c>
      <c r="BM22" s="347" t="str">
        <f t="shared" si="1"/>
        <v>н/д</v>
      </c>
      <c r="BN22" s="347" t="str">
        <f t="shared" si="1"/>
        <v>н/д</v>
      </c>
      <c r="BO22" s="347" t="str">
        <f t="shared" si="1"/>
        <v>н/д</v>
      </c>
      <c r="BP22" s="347" t="str">
        <f t="shared" si="1"/>
        <v>н/д</v>
      </c>
      <c r="BQ22" s="347">
        <f t="shared" si="1"/>
        <v>12</v>
      </c>
      <c r="BR22" s="347" t="str">
        <f t="shared" si="1"/>
        <v>IV</v>
      </c>
      <c r="BS22" s="347">
        <f t="shared" si="1"/>
        <v>0.80000000000000004</v>
      </c>
      <c r="BT22" s="347" t="str">
        <f t="shared" si="1"/>
        <v>н/д</v>
      </c>
      <c r="BU22" s="347">
        <f t="shared" si="1"/>
        <v>2</v>
      </c>
      <c r="BV22" s="347" t="str">
        <f t="shared" si="1"/>
        <v>н/д</v>
      </c>
      <c r="BW22" s="347">
        <f t="shared" si="1"/>
        <v>7</v>
      </c>
      <c r="BX22" s="347" t="s">
        <v>109</v>
      </c>
    </row>
    <row r="23" s="25" customFormat="1" ht="47.25" hidden="1">
      <c r="A23" s="39" t="s">
        <v>114</v>
      </c>
      <c r="B23" s="46" t="s">
        <v>115</v>
      </c>
      <c r="C23" s="94" t="s">
        <v>108</v>
      </c>
      <c r="D23" s="347" t="s">
        <v>109</v>
      </c>
      <c r="E23" s="347" t="s">
        <v>109</v>
      </c>
      <c r="F23" s="347" t="s">
        <v>109</v>
      </c>
      <c r="G23" s="347" t="s">
        <v>109</v>
      </c>
      <c r="H23" s="347" t="s">
        <v>109</v>
      </c>
      <c r="I23" s="347" t="s">
        <v>109</v>
      </c>
      <c r="J23" s="347" t="s">
        <v>109</v>
      </c>
      <c r="K23" s="347" t="s">
        <v>109</v>
      </c>
      <c r="L23" s="347" t="s">
        <v>109</v>
      </c>
      <c r="M23" s="347" t="s">
        <v>109</v>
      </c>
      <c r="N23" s="347" t="s">
        <v>109</v>
      </c>
      <c r="O23" s="347" t="s">
        <v>109</v>
      </c>
      <c r="P23" s="347" t="s">
        <v>109</v>
      </c>
      <c r="Q23" s="347" t="s">
        <v>109</v>
      </c>
      <c r="R23" s="347" t="s">
        <v>109</v>
      </c>
      <c r="S23" s="347" t="s">
        <v>109</v>
      </c>
      <c r="T23" s="347" t="s">
        <v>109</v>
      </c>
      <c r="U23" s="347" t="s">
        <v>109</v>
      </c>
      <c r="V23" s="347" t="s">
        <v>109</v>
      </c>
      <c r="W23" s="347" t="s">
        <v>109</v>
      </c>
      <c r="X23" s="347" t="s">
        <v>109</v>
      </c>
      <c r="Y23" s="347" t="s">
        <v>109</v>
      </c>
      <c r="Z23" s="347" t="s">
        <v>109</v>
      </c>
      <c r="AA23" s="347" t="s">
        <v>109</v>
      </c>
      <c r="AB23" s="347" t="s">
        <v>279</v>
      </c>
      <c r="AC23" s="347" t="s">
        <v>279</v>
      </c>
      <c r="AD23" s="347" t="s">
        <v>279</v>
      </c>
      <c r="AE23" s="347" t="s">
        <v>279</v>
      </c>
      <c r="AF23" s="347" t="s">
        <v>279</v>
      </c>
      <c r="AG23" s="347" t="s">
        <v>279</v>
      </c>
      <c r="AH23" s="347" t="s">
        <v>279</v>
      </c>
      <c r="AI23" s="347" t="s">
        <v>279</v>
      </c>
      <c r="AJ23" s="347" t="s">
        <v>279</v>
      </c>
      <c r="AK23" s="347" t="s">
        <v>279</v>
      </c>
      <c r="AL23" s="347" t="s">
        <v>279</v>
      </c>
      <c r="AM23" s="347" t="s">
        <v>279</v>
      </c>
      <c r="AN23" s="347" t="s">
        <v>109</v>
      </c>
      <c r="AO23" s="347" t="s">
        <v>109</v>
      </c>
      <c r="AP23" s="347" t="s">
        <v>109</v>
      </c>
      <c r="AQ23" s="347" t="s">
        <v>109</v>
      </c>
      <c r="AR23" s="347" t="s">
        <v>109</v>
      </c>
      <c r="AS23" s="347" t="s">
        <v>109</v>
      </c>
      <c r="AT23" s="347" t="s">
        <v>279</v>
      </c>
      <c r="AU23" s="347" t="s">
        <v>279</v>
      </c>
      <c r="AV23" s="347" t="s">
        <v>279</v>
      </c>
      <c r="AW23" s="347" t="s">
        <v>279</v>
      </c>
      <c r="AX23" s="347" t="s">
        <v>279</v>
      </c>
      <c r="AY23" s="347" t="s">
        <v>279</v>
      </c>
      <c r="AZ23" s="347" t="s">
        <v>279</v>
      </c>
      <c r="BA23" s="347" t="s">
        <v>279</v>
      </c>
      <c r="BB23" s="347" t="s">
        <v>279</v>
      </c>
      <c r="BC23" s="347" t="s">
        <v>279</v>
      </c>
      <c r="BD23" s="347" t="s">
        <v>279</v>
      </c>
      <c r="BE23" s="347" t="s">
        <v>279</v>
      </c>
      <c r="BF23" s="347" t="s">
        <v>645</v>
      </c>
      <c r="BG23" s="347" t="s">
        <v>279</v>
      </c>
      <c r="BH23" s="347" t="s">
        <v>279</v>
      </c>
      <c r="BI23" s="347" t="s">
        <v>279</v>
      </c>
      <c r="BJ23" s="347" t="s">
        <v>279</v>
      </c>
      <c r="BK23" s="347" t="s">
        <v>279</v>
      </c>
      <c r="BL23" s="347" t="s">
        <v>279</v>
      </c>
      <c r="BM23" s="347" t="s">
        <v>279</v>
      </c>
      <c r="BN23" s="347" t="s">
        <v>279</v>
      </c>
      <c r="BO23" s="347" t="s">
        <v>279</v>
      </c>
      <c r="BP23" s="347" t="s">
        <v>279</v>
      </c>
      <c r="BQ23" s="347" t="s">
        <v>279</v>
      </c>
      <c r="BR23" s="347" t="s">
        <v>279</v>
      </c>
      <c r="BS23" s="347" t="s">
        <v>279</v>
      </c>
      <c r="BT23" s="347" t="s">
        <v>279</v>
      </c>
      <c r="BU23" s="347" t="s">
        <v>279</v>
      </c>
      <c r="BV23" s="347" t="s">
        <v>279</v>
      </c>
      <c r="BW23" s="347" t="s">
        <v>279</v>
      </c>
      <c r="BX23" s="347" t="s">
        <v>109</v>
      </c>
    </row>
    <row r="24" s="25" customFormat="1" hidden="1">
      <c r="A24" s="39" t="s">
        <v>116</v>
      </c>
      <c r="B24" s="40" t="s">
        <v>117</v>
      </c>
      <c r="C24" s="94" t="s">
        <v>108</v>
      </c>
      <c r="D24" s="347" t="s">
        <v>109</v>
      </c>
      <c r="E24" s="347" t="s">
        <v>109</v>
      </c>
      <c r="F24" s="347" t="s">
        <v>109</v>
      </c>
      <c r="G24" s="347" t="s">
        <v>109</v>
      </c>
      <c r="H24" s="347" t="s">
        <v>109</v>
      </c>
      <c r="I24" s="347" t="s">
        <v>109</v>
      </c>
      <c r="J24" s="347" t="s">
        <v>109</v>
      </c>
      <c r="K24" s="347" t="s">
        <v>109</v>
      </c>
      <c r="L24" s="347" t="s">
        <v>109</v>
      </c>
      <c r="M24" s="347" t="s">
        <v>109</v>
      </c>
      <c r="N24" s="347" t="s">
        <v>109</v>
      </c>
      <c r="O24" s="347" t="s">
        <v>109</v>
      </c>
      <c r="P24" s="347" t="s">
        <v>109</v>
      </c>
      <c r="Q24" s="347" t="s">
        <v>109</v>
      </c>
      <c r="R24" s="347" t="s">
        <v>109</v>
      </c>
      <c r="S24" s="347" t="s">
        <v>109</v>
      </c>
      <c r="T24" s="347" t="s">
        <v>109</v>
      </c>
      <c r="U24" s="347" t="s">
        <v>109</v>
      </c>
      <c r="V24" s="347" t="s">
        <v>109</v>
      </c>
      <c r="W24" s="347" t="s">
        <v>109</v>
      </c>
      <c r="X24" s="347" t="s">
        <v>109</v>
      </c>
      <c r="Y24" s="347" t="s">
        <v>109</v>
      </c>
      <c r="Z24" s="347" t="s">
        <v>109</v>
      </c>
      <c r="AA24" s="347" t="s">
        <v>109</v>
      </c>
      <c r="AB24" s="347" t="s">
        <v>279</v>
      </c>
      <c r="AC24" s="347" t="s">
        <v>279</v>
      </c>
      <c r="AD24" s="347" t="s">
        <v>279</v>
      </c>
      <c r="AE24" s="347" t="s">
        <v>279</v>
      </c>
      <c r="AF24" s="347" t="s">
        <v>279</v>
      </c>
      <c r="AG24" s="347" t="s">
        <v>279</v>
      </c>
      <c r="AH24" s="347" t="s">
        <v>279</v>
      </c>
      <c r="AI24" s="347" t="s">
        <v>279</v>
      </c>
      <c r="AJ24" s="347" t="s">
        <v>279</v>
      </c>
      <c r="AK24" s="347" t="s">
        <v>279</v>
      </c>
      <c r="AL24" s="347" t="s">
        <v>279</v>
      </c>
      <c r="AM24" s="347" t="s">
        <v>279</v>
      </c>
      <c r="AN24" s="347" t="s">
        <v>109</v>
      </c>
      <c r="AO24" s="347" t="s">
        <v>109</v>
      </c>
      <c r="AP24" s="347" t="s">
        <v>109</v>
      </c>
      <c r="AQ24" s="347" t="s">
        <v>109</v>
      </c>
      <c r="AR24" s="347" t="s">
        <v>109</v>
      </c>
      <c r="AS24" s="347" t="s">
        <v>109</v>
      </c>
      <c r="AT24" s="347" t="s">
        <v>279</v>
      </c>
      <c r="AU24" s="347" t="s">
        <v>279</v>
      </c>
      <c r="AV24" s="347" t="s">
        <v>279</v>
      </c>
      <c r="AW24" s="347" t="s">
        <v>279</v>
      </c>
      <c r="AX24" s="347" t="s">
        <v>279</v>
      </c>
      <c r="AY24" s="347" t="s">
        <v>279</v>
      </c>
      <c r="AZ24" s="347" t="s">
        <v>279</v>
      </c>
      <c r="BA24" s="347" t="s">
        <v>279</v>
      </c>
      <c r="BB24" s="347" t="s">
        <v>279</v>
      </c>
      <c r="BC24" s="347" t="s">
        <v>279</v>
      </c>
      <c r="BD24" s="347" t="s">
        <v>279</v>
      </c>
      <c r="BE24" s="347" t="s">
        <v>279</v>
      </c>
      <c r="BF24" s="347" t="s">
        <v>645</v>
      </c>
      <c r="BG24" s="347" t="s">
        <v>279</v>
      </c>
      <c r="BH24" s="347" t="s">
        <v>279</v>
      </c>
      <c r="BI24" s="347" t="s">
        <v>279</v>
      </c>
      <c r="BJ24" s="347" t="s">
        <v>279</v>
      </c>
      <c r="BK24" s="347" t="s">
        <v>279</v>
      </c>
      <c r="BL24" s="347" t="s">
        <v>279</v>
      </c>
      <c r="BM24" s="347" t="s">
        <v>279</v>
      </c>
      <c r="BN24" s="347" t="s">
        <v>279</v>
      </c>
      <c r="BO24" s="347" t="s">
        <v>279</v>
      </c>
      <c r="BP24" s="347" t="s">
        <v>279</v>
      </c>
      <c r="BQ24" s="347" t="s">
        <v>279</v>
      </c>
      <c r="BR24" s="347" t="s">
        <v>279</v>
      </c>
      <c r="BS24" s="347" t="s">
        <v>279</v>
      </c>
      <c r="BT24" s="347" t="s">
        <v>279</v>
      </c>
      <c r="BU24" s="347" t="s">
        <v>279</v>
      </c>
      <c r="BV24" s="347" t="s">
        <v>279</v>
      </c>
      <c r="BW24" s="347" t="s">
        <v>279</v>
      </c>
      <c r="BX24" s="347" t="s">
        <v>109</v>
      </c>
    </row>
    <row r="25" s="25" customFormat="1" ht="31.5" hidden="1">
      <c r="A25" s="39" t="s">
        <v>118</v>
      </c>
      <c r="B25" s="40" t="s">
        <v>119</v>
      </c>
      <c r="C25" s="94" t="s">
        <v>108</v>
      </c>
      <c r="D25" s="347" t="s">
        <v>109</v>
      </c>
      <c r="E25" s="347" t="s">
        <v>109</v>
      </c>
      <c r="F25" s="347" t="s">
        <v>109</v>
      </c>
      <c r="G25" s="347" t="s">
        <v>109</v>
      </c>
      <c r="H25" s="347" t="s">
        <v>109</v>
      </c>
      <c r="I25" s="347" t="s">
        <v>109</v>
      </c>
      <c r="J25" s="347" t="s">
        <v>109</v>
      </c>
      <c r="K25" s="347" t="s">
        <v>109</v>
      </c>
      <c r="L25" s="347" t="s">
        <v>109</v>
      </c>
      <c r="M25" s="347" t="s">
        <v>109</v>
      </c>
      <c r="N25" s="347" t="s">
        <v>109</v>
      </c>
      <c r="O25" s="347" t="s">
        <v>109</v>
      </c>
      <c r="P25" s="347" t="s">
        <v>109</v>
      </c>
      <c r="Q25" s="347" t="s">
        <v>109</v>
      </c>
      <c r="R25" s="347" t="s">
        <v>109</v>
      </c>
      <c r="S25" s="347" t="s">
        <v>109</v>
      </c>
      <c r="T25" s="347" t="s">
        <v>109</v>
      </c>
      <c r="U25" s="347" t="s">
        <v>109</v>
      </c>
      <c r="V25" s="347" t="s">
        <v>109</v>
      </c>
      <c r="W25" s="347" t="s">
        <v>109</v>
      </c>
      <c r="X25" s="347" t="s">
        <v>109</v>
      </c>
      <c r="Y25" s="347" t="s">
        <v>109</v>
      </c>
      <c r="Z25" s="347" t="s">
        <v>109</v>
      </c>
      <c r="AA25" s="347" t="s">
        <v>109</v>
      </c>
      <c r="AB25" s="347" t="s">
        <v>279</v>
      </c>
      <c r="AC25" s="347" t="s">
        <v>279</v>
      </c>
      <c r="AD25" s="347" t="s">
        <v>279</v>
      </c>
      <c r="AE25" s="347" t="s">
        <v>279</v>
      </c>
      <c r="AF25" s="347" t="s">
        <v>279</v>
      </c>
      <c r="AG25" s="347" t="s">
        <v>279</v>
      </c>
      <c r="AH25" s="347" t="s">
        <v>279</v>
      </c>
      <c r="AI25" s="347" t="s">
        <v>279</v>
      </c>
      <c r="AJ25" s="347" t="s">
        <v>279</v>
      </c>
      <c r="AK25" s="347" t="s">
        <v>279</v>
      </c>
      <c r="AL25" s="347" t="s">
        <v>279</v>
      </c>
      <c r="AM25" s="347" t="s">
        <v>279</v>
      </c>
      <c r="AN25" s="347" t="s">
        <v>109</v>
      </c>
      <c r="AO25" s="347" t="s">
        <v>109</v>
      </c>
      <c r="AP25" s="347" t="s">
        <v>109</v>
      </c>
      <c r="AQ25" s="347" t="s">
        <v>109</v>
      </c>
      <c r="AR25" s="347" t="s">
        <v>109</v>
      </c>
      <c r="AS25" s="347" t="s">
        <v>109</v>
      </c>
      <c r="AT25" s="347" t="s">
        <v>279</v>
      </c>
      <c r="AU25" s="347" t="s">
        <v>279</v>
      </c>
      <c r="AV25" s="347" t="s">
        <v>279</v>
      </c>
      <c r="AW25" s="347" t="s">
        <v>279</v>
      </c>
      <c r="AX25" s="347" t="s">
        <v>279</v>
      </c>
      <c r="AY25" s="347" t="s">
        <v>279</v>
      </c>
      <c r="AZ25" s="347" t="s">
        <v>279</v>
      </c>
      <c r="BA25" s="347" t="s">
        <v>279</v>
      </c>
      <c r="BB25" s="347" t="s">
        <v>279</v>
      </c>
      <c r="BC25" s="347" t="s">
        <v>279</v>
      </c>
      <c r="BD25" s="347" t="s">
        <v>279</v>
      </c>
      <c r="BE25" s="347" t="s">
        <v>279</v>
      </c>
      <c r="BF25" s="347" t="s">
        <v>645</v>
      </c>
      <c r="BG25" s="347" t="s">
        <v>279</v>
      </c>
      <c r="BH25" s="347" t="s">
        <v>279</v>
      </c>
      <c r="BI25" s="347" t="s">
        <v>279</v>
      </c>
      <c r="BJ25" s="347" t="s">
        <v>279</v>
      </c>
      <c r="BK25" s="347" t="s">
        <v>279</v>
      </c>
      <c r="BL25" s="347" t="s">
        <v>279</v>
      </c>
      <c r="BM25" s="347" t="s">
        <v>279</v>
      </c>
      <c r="BN25" s="347" t="s">
        <v>279</v>
      </c>
      <c r="BO25" s="347" t="s">
        <v>279</v>
      </c>
      <c r="BP25" s="347" t="s">
        <v>279</v>
      </c>
      <c r="BQ25" s="347" t="s">
        <v>279</v>
      </c>
      <c r="BR25" s="347" t="s">
        <v>279</v>
      </c>
      <c r="BS25" s="347" t="s">
        <v>279</v>
      </c>
      <c r="BT25" s="347" t="s">
        <v>279</v>
      </c>
      <c r="BU25" s="347" t="s">
        <v>279</v>
      </c>
      <c r="BV25" s="347" t="s">
        <v>279</v>
      </c>
      <c r="BW25" s="347" t="s">
        <v>279</v>
      </c>
      <c r="BX25" s="347" t="s">
        <v>109</v>
      </c>
    </row>
    <row r="26" s="25" customFormat="1">
      <c r="A26" s="39" t="s">
        <v>120</v>
      </c>
      <c r="B26" s="46" t="s">
        <v>121</v>
      </c>
      <c r="C26" s="94" t="s">
        <v>108</v>
      </c>
      <c r="D26" s="347" t="s">
        <v>109</v>
      </c>
      <c r="E26" s="347" t="s">
        <v>109</v>
      </c>
      <c r="F26" s="347" t="s">
        <v>109</v>
      </c>
      <c r="G26" s="347" t="s">
        <v>109</v>
      </c>
      <c r="H26" s="347" t="s">
        <v>109</v>
      </c>
      <c r="I26" s="347" t="s">
        <v>109</v>
      </c>
      <c r="J26" s="347" t="s">
        <v>109</v>
      </c>
      <c r="K26" s="347" t="s">
        <v>109</v>
      </c>
      <c r="L26" s="347" t="s">
        <v>109</v>
      </c>
      <c r="M26" s="347" t="s">
        <v>109</v>
      </c>
      <c r="N26" s="347" t="s">
        <v>109</v>
      </c>
      <c r="O26" s="347" t="s">
        <v>109</v>
      </c>
      <c r="P26" s="347" t="s">
        <v>109</v>
      </c>
      <c r="Q26" s="347" t="s">
        <v>109</v>
      </c>
      <c r="R26" s="347" t="s">
        <v>109</v>
      </c>
      <c r="S26" s="347" t="s">
        <v>109</v>
      </c>
      <c r="T26" s="347" t="s">
        <v>109</v>
      </c>
      <c r="U26" s="347" t="str">
        <f>U95</f>
        <v>н/д</v>
      </c>
      <c r="V26" s="347" t="s">
        <v>109</v>
      </c>
      <c r="W26" s="347" t="s">
        <v>109</v>
      </c>
      <c r="X26" s="347" t="s">
        <v>109</v>
      </c>
      <c r="Y26" s="347" t="s">
        <v>109</v>
      </c>
      <c r="Z26" s="347" t="s">
        <v>109</v>
      </c>
      <c r="AA26" s="347" t="str">
        <f>AA95</f>
        <v>н/д</v>
      </c>
      <c r="AB26" s="347" t="str">
        <f>AB94</f>
        <v>н/д</v>
      </c>
      <c r="AC26" s="347" t="str">
        <f>AC94</f>
        <v>н/д</v>
      </c>
      <c r="AD26" s="347" t="str">
        <f t="shared" ref="AD26:BW26" si="2">AD94</f>
        <v>н/д</v>
      </c>
      <c r="AE26" s="347" t="str">
        <f t="shared" si="2"/>
        <v>н/д</v>
      </c>
      <c r="AF26" s="347" t="str">
        <f t="shared" si="2"/>
        <v>н/д</v>
      </c>
      <c r="AG26" s="347" t="str">
        <f t="shared" si="2"/>
        <v>н/д</v>
      </c>
      <c r="AH26" s="347" t="str">
        <f t="shared" si="2"/>
        <v>н/д</v>
      </c>
      <c r="AI26" s="347" t="str">
        <f t="shared" si="2"/>
        <v>н/д</v>
      </c>
      <c r="AJ26" s="347" t="str">
        <f t="shared" si="2"/>
        <v>н/д</v>
      </c>
      <c r="AK26" s="347" t="str">
        <f t="shared" si="2"/>
        <v>н/д</v>
      </c>
      <c r="AL26" s="347" t="str">
        <f t="shared" si="2"/>
        <v>н/д</v>
      </c>
      <c r="AM26" s="347" t="str">
        <f t="shared" si="2"/>
        <v>н/д</v>
      </c>
      <c r="AN26" s="347" t="s">
        <v>109</v>
      </c>
      <c r="AO26" s="347" t="s">
        <v>109</v>
      </c>
      <c r="AP26" s="347" t="s">
        <v>109</v>
      </c>
      <c r="AQ26" s="347" t="s">
        <v>109</v>
      </c>
      <c r="AR26" s="347" t="s">
        <v>109</v>
      </c>
      <c r="AS26" s="347" t="s">
        <v>109</v>
      </c>
      <c r="AT26" s="347" t="str">
        <f t="shared" si="2"/>
        <v>н/д</v>
      </c>
      <c r="AU26" s="347" t="str">
        <f t="shared" si="2"/>
        <v>н/д</v>
      </c>
      <c r="AV26" s="347" t="str">
        <f t="shared" si="2"/>
        <v>н/д</v>
      </c>
      <c r="AW26" s="347" t="str">
        <f t="shared" si="2"/>
        <v>н/д</v>
      </c>
      <c r="AX26" s="347" t="str">
        <f t="shared" si="2"/>
        <v>н/д</v>
      </c>
      <c r="AY26" s="347" t="str">
        <f t="shared" si="2"/>
        <v>н/д</v>
      </c>
      <c r="AZ26" s="347" t="str">
        <f t="shared" si="2"/>
        <v>н/д</v>
      </c>
      <c r="BA26" s="347" t="str">
        <f t="shared" si="2"/>
        <v>н/д</v>
      </c>
      <c r="BB26" s="347" t="str">
        <f>BB94</f>
        <v>н/д</v>
      </c>
      <c r="BC26" s="347" t="str">
        <f t="shared" si="2"/>
        <v>н/д</v>
      </c>
      <c r="BD26" s="347" t="str">
        <f t="shared" si="2"/>
        <v>н/д</v>
      </c>
      <c r="BE26" s="347" t="str">
        <f>BE94</f>
        <v>н/д</v>
      </c>
      <c r="BF26" s="347" t="s">
        <v>109</v>
      </c>
      <c r="BG26" s="347" t="str">
        <f t="shared" si="2"/>
        <v>н/д</v>
      </c>
      <c r="BH26" s="347" t="str">
        <f t="shared" si="2"/>
        <v>н/д</v>
      </c>
      <c r="BI26" s="347" t="str">
        <f>BI94</f>
        <v>н/д</v>
      </c>
      <c r="BJ26" s="347" t="str">
        <f>BJ94</f>
        <v>н/д</v>
      </c>
      <c r="BK26" s="347" t="str">
        <f>BK94</f>
        <v>н/д</v>
      </c>
      <c r="BL26" s="347" t="str">
        <f t="shared" si="2"/>
        <v>н/д</v>
      </c>
      <c r="BM26" s="347" t="str">
        <f t="shared" si="2"/>
        <v>н/д</v>
      </c>
      <c r="BN26" s="347" t="str">
        <f t="shared" si="2"/>
        <v>н/д</v>
      </c>
      <c r="BO26" s="347" t="str">
        <f t="shared" si="2"/>
        <v>н/д</v>
      </c>
      <c r="BP26" s="347" t="str">
        <f t="shared" si="2"/>
        <v>н/д</v>
      </c>
      <c r="BQ26" s="347" t="str">
        <f t="shared" si="2"/>
        <v>н/д</v>
      </c>
      <c r="BR26" s="347" t="str">
        <f t="shared" si="2"/>
        <v>н/д</v>
      </c>
      <c r="BS26" s="347" t="str">
        <f t="shared" si="2"/>
        <v>н/д</v>
      </c>
      <c r="BT26" s="347" t="str">
        <f t="shared" si="2"/>
        <v>н/д</v>
      </c>
      <c r="BU26" s="347" t="str">
        <f t="shared" si="2"/>
        <v>н/д</v>
      </c>
      <c r="BV26" s="347" t="str">
        <f t="shared" si="2"/>
        <v>н/д</v>
      </c>
      <c r="BW26" s="347" t="str">
        <f t="shared" si="2"/>
        <v>н/д</v>
      </c>
      <c r="BX26" s="347" t="s">
        <v>109</v>
      </c>
    </row>
    <row r="27" s="25" customFormat="1">
      <c r="A27" s="48" t="s">
        <v>122</v>
      </c>
      <c r="B27" s="49" t="s">
        <v>123</v>
      </c>
      <c r="C27" s="97" t="s">
        <v>108</v>
      </c>
      <c r="D27" s="348" t="s">
        <v>109</v>
      </c>
      <c r="E27" s="348">
        <f>E48</f>
        <v>1.2000000000000002</v>
      </c>
      <c r="F27" s="348" t="s">
        <v>109</v>
      </c>
      <c r="G27" s="348">
        <f>G48</f>
        <v>0.5</v>
      </c>
      <c r="H27" s="348" t="s">
        <v>109</v>
      </c>
      <c r="I27" s="348">
        <f>I48</f>
        <v>7</v>
      </c>
      <c r="J27" s="348" t="s">
        <v>109</v>
      </c>
      <c r="K27" s="348">
        <f>K48</f>
        <v>1.2000000000000002</v>
      </c>
      <c r="L27" s="348" t="s">
        <v>109</v>
      </c>
      <c r="M27" s="348">
        <f>M48</f>
        <v>0.55300000000000005</v>
      </c>
      <c r="N27" s="348" t="s">
        <v>109</v>
      </c>
      <c r="O27" s="348">
        <f>O48</f>
        <v>7</v>
      </c>
      <c r="P27" s="348" t="s">
        <v>109</v>
      </c>
      <c r="Q27" s="348" t="s">
        <v>109</v>
      </c>
      <c r="R27" s="348" t="s">
        <v>109</v>
      </c>
      <c r="S27" s="348" t="s">
        <v>109</v>
      </c>
      <c r="T27" s="348" t="s">
        <v>109</v>
      </c>
      <c r="U27" s="348" t="str">
        <f>U26</f>
        <v>н/д</v>
      </c>
      <c r="V27" s="348" t="s">
        <v>109</v>
      </c>
      <c r="W27" s="348" t="s">
        <v>109</v>
      </c>
      <c r="X27" s="348" t="s">
        <v>109</v>
      </c>
      <c r="Y27" s="348" t="s">
        <v>109</v>
      </c>
      <c r="Z27" s="348" t="s">
        <v>109</v>
      </c>
      <c r="AA27" s="348" t="str">
        <f>AA26</f>
        <v>н/д</v>
      </c>
      <c r="AB27" s="348" t="str">
        <f>AB48</f>
        <v>IV</v>
      </c>
      <c r="AC27" s="348">
        <f>AC48</f>
        <v>0.40000000000000002</v>
      </c>
      <c r="AD27" s="348" t="str">
        <f t="shared" ref="AD27:BW27" si="3">AD48</f>
        <v>н/д</v>
      </c>
      <c r="AE27" s="348" t="str">
        <f t="shared" si="3"/>
        <v>н/д</v>
      </c>
      <c r="AF27" s="348" t="str">
        <f t="shared" si="3"/>
        <v>н/д</v>
      </c>
      <c r="AG27" s="348">
        <f t="shared" si="3"/>
        <v>1</v>
      </c>
      <c r="AH27" s="348" t="str">
        <f t="shared" si="3"/>
        <v>IV</v>
      </c>
      <c r="AI27" s="348">
        <f t="shared" si="3"/>
        <v>0.40000000000000002</v>
      </c>
      <c r="AJ27" s="348" t="str">
        <f t="shared" si="3"/>
        <v>н/д</v>
      </c>
      <c r="AK27" s="348" t="str">
        <f t="shared" si="3"/>
        <v>н/д</v>
      </c>
      <c r="AL27" s="348" t="str">
        <f t="shared" si="3"/>
        <v>н/д</v>
      </c>
      <c r="AM27" s="348">
        <f t="shared" si="3"/>
        <v>1</v>
      </c>
      <c r="AN27" s="348" t="s">
        <v>645</v>
      </c>
      <c r="AO27" s="348">
        <f>AO48</f>
        <v>1.2000000000000002</v>
      </c>
      <c r="AP27" s="348" t="str">
        <f>AP48</f>
        <v>н/д</v>
      </c>
      <c r="AQ27" s="348">
        <f>AQ48</f>
        <v>0.5</v>
      </c>
      <c r="AR27" s="348" t="str">
        <f>AR48</f>
        <v>н/д</v>
      </c>
      <c r="AS27" s="348">
        <f>AS48</f>
        <v>7</v>
      </c>
      <c r="AT27" s="348" t="s">
        <v>645</v>
      </c>
      <c r="AU27" s="348">
        <f t="shared" si="3"/>
        <v>1.2000000000000002</v>
      </c>
      <c r="AV27" s="348" t="str">
        <f t="shared" si="3"/>
        <v>н/д</v>
      </c>
      <c r="AW27" s="348">
        <f t="shared" si="3"/>
        <v>0.55300000000000005</v>
      </c>
      <c r="AX27" s="348" t="str">
        <f t="shared" si="3"/>
        <v>н/д</v>
      </c>
      <c r="AY27" s="348">
        <f t="shared" si="3"/>
        <v>7</v>
      </c>
      <c r="AZ27" s="348" t="s">
        <v>109</v>
      </c>
      <c r="BA27" s="348">
        <f>BA48</f>
        <v>2.46</v>
      </c>
      <c r="BB27" s="348" t="s">
        <v>109</v>
      </c>
      <c r="BC27" s="348" t="s">
        <v>109</v>
      </c>
      <c r="BD27" s="348" t="s">
        <v>109</v>
      </c>
      <c r="BE27" s="348">
        <f>BE48</f>
        <v>15</v>
      </c>
      <c r="BF27" s="348" t="s">
        <v>645</v>
      </c>
      <c r="BG27" s="348">
        <f>BG48</f>
        <v>2.46</v>
      </c>
      <c r="BH27" s="348" t="s">
        <v>109</v>
      </c>
      <c r="BI27" s="348" t="s">
        <v>109</v>
      </c>
      <c r="BJ27" s="348" t="s">
        <v>109</v>
      </c>
      <c r="BK27" s="348">
        <f>BK48</f>
        <v>15</v>
      </c>
      <c r="BL27" s="348" t="s">
        <v>645</v>
      </c>
      <c r="BM27" s="348" t="str">
        <f t="shared" si="3"/>
        <v>н/д</v>
      </c>
      <c r="BN27" s="348" t="str">
        <f t="shared" si="3"/>
        <v>н/д</v>
      </c>
      <c r="BO27" s="348" t="str">
        <f t="shared" si="3"/>
        <v>н/д</v>
      </c>
      <c r="BP27" s="348" t="str">
        <f t="shared" si="3"/>
        <v>н/д</v>
      </c>
      <c r="BQ27" s="348">
        <f t="shared" si="3"/>
        <v>12</v>
      </c>
      <c r="BR27" s="348" t="s">
        <v>645</v>
      </c>
      <c r="BS27" s="348">
        <f t="shared" si="3"/>
        <v>0.80000000000000004</v>
      </c>
      <c r="BT27" s="348" t="str">
        <f t="shared" si="3"/>
        <v>н/д</v>
      </c>
      <c r="BU27" s="348">
        <f t="shared" si="3"/>
        <v>2</v>
      </c>
      <c r="BV27" s="348" t="str">
        <f t="shared" si="3"/>
        <v>н/д</v>
      </c>
      <c r="BW27" s="348">
        <f t="shared" si="3"/>
        <v>7</v>
      </c>
      <c r="BX27" s="348" t="s">
        <v>109</v>
      </c>
    </row>
    <row r="28" s="25" customFormat="1" hidden="1">
      <c r="A28" s="33" t="s">
        <v>124</v>
      </c>
      <c r="B28" s="34" t="s">
        <v>125</v>
      </c>
      <c r="C28" s="83" t="s">
        <v>108</v>
      </c>
      <c r="D28" s="346" t="s">
        <v>109</v>
      </c>
      <c r="E28" s="346" t="s">
        <v>109</v>
      </c>
      <c r="F28" s="346" t="s">
        <v>109</v>
      </c>
      <c r="G28" s="346" t="s">
        <v>109</v>
      </c>
      <c r="H28" s="346" t="s">
        <v>109</v>
      </c>
      <c r="I28" s="346" t="s">
        <v>109</v>
      </c>
      <c r="J28" s="346" t="s">
        <v>109</v>
      </c>
      <c r="K28" s="346" t="s">
        <v>109</v>
      </c>
      <c r="L28" s="346" t="s">
        <v>109</v>
      </c>
      <c r="M28" s="346" t="s">
        <v>109</v>
      </c>
      <c r="N28" s="346" t="s">
        <v>109</v>
      </c>
      <c r="O28" s="346" t="s">
        <v>109</v>
      </c>
      <c r="P28" s="346" t="s">
        <v>109</v>
      </c>
      <c r="Q28" s="346" t="s">
        <v>109</v>
      </c>
      <c r="R28" s="346" t="s">
        <v>109</v>
      </c>
      <c r="S28" s="346" t="s">
        <v>109</v>
      </c>
      <c r="T28" s="346" t="s">
        <v>109</v>
      </c>
      <c r="U28" s="346" t="s">
        <v>109</v>
      </c>
      <c r="V28" s="346" t="s">
        <v>109</v>
      </c>
      <c r="W28" s="346" t="s">
        <v>109</v>
      </c>
      <c r="X28" s="346" t="s">
        <v>109</v>
      </c>
      <c r="Y28" s="346" t="s">
        <v>109</v>
      </c>
      <c r="Z28" s="346" t="s">
        <v>109</v>
      </c>
      <c r="AA28" s="346" t="s">
        <v>109</v>
      </c>
      <c r="AB28" s="346" t="s">
        <v>279</v>
      </c>
      <c r="AC28" s="346" t="s">
        <v>279</v>
      </c>
      <c r="AD28" s="346" t="s">
        <v>279</v>
      </c>
      <c r="AE28" s="346" t="s">
        <v>279</v>
      </c>
      <c r="AF28" s="346" t="s">
        <v>279</v>
      </c>
      <c r="AG28" s="346" t="s">
        <v>279</v>
      </c>
      <c r="AH28" s="346" t="s">
        <v>279</v>
      </c>
      <c r="AI28" s="346" t="s">
        <v>279</v>
      </c>
      <c r="AJ28" s="346" t="s">
        <v>279</v>
      </c>
      <c r="AK28" s="346" t="s">
        <v>279</v>
      </c>
      <c r="AL28" s="346" t="s">
        <v>279</v>
      </c>
      <c r="AM28" s="346" t="s">
        <v>279</v>
      </c>
      <c r="AN28" s="346" t="s">
        <v>645</v>
      </c>
      <c r="AO28" s="346" t="s">
        <v>279</v>
      </c>
      <c r="AP28" s="346" t="s">
        <v>279</v>
      </c>
      <c r="AQ28" s="346" t="s">
        <v>279</v>
      </c>
      <c r="AR28" s="346" t="s">
        <v>279</v>
      </c>
      <c r="AS28" s="346" t="s">
        <v>279</v>
      </c>
      <c r="AT28" s="346" t="s">
        <v>645</v>
      </c>
      <c r="AU28" s="346" t="s">
        <v>279</v>
      </c>
      <c r="AV28" s="346" t="s">
        <v>279</v>
      </c>
      <c r="AW28" s="346" t="s">
        <v>279</v>
      </c>
      <c r="AX28" s="346" t="s">
        <v>279</v>
      </c>
      <c r="AY28" s="346" t="s">
        <v>279</v>
      </c>
      <c r="AZ28" s="346" t="s">
        <v>109</v>
      </c>
      <c r="BA28" s="346" t="s">
        <v>109</v>
      </c>
      <c r="BB28" s="346" t="s">
        <v>109</v>
      </c>
      <c r="BC28" s="346" t="s">
        <v>109</v>
      </c>
      <c r="BD28" s="346" t="s">
        <v>109</v>
      </c>
      <c r="BE28" s="346" t="s">
        <v>109</v>
      </c>
      <c r="BF28" s="346" t="s">
        <v>645</v>
      </c>
      <c r="BG28" s="346" t="s">
        <v>109</v>
      </c>
      <c r="BH28" s="346" t="s">
        <v>109</v>
      </c>
      <c r="BI28" s="346" t="s">
        <v>109</v>
      </c>
      <c r="BJ28" s="346" t="s">
        <v>109</v>
      </c>
      <c r="BK28" s="346" t="s">
        <v>109</v>
      </c>
      <c r="BL28" s="346" t="s">
        <v>645</v>
      </c>
      <c r="BM28" s="346" t="s">
        <v>279</v>
      </c>
      <c r="BN28" s="346" t="s">
        <v>279</v>
      </c>
      <c r="BO28" s="346" t="s">
        <v>279</v>
      </c>
      <c r="BP28" s="346" t="s">
        <v>279</v>
      </c>
      <c r="BQ28" s="346" t="s">
        <v>279</v>
      </c>
      <c r="BR28" s="346" t="s">
        <v>645</v>
      </c>
      <c r="BS28" s="346" t="s">
        <v>279</v>
      </c>
      <c r="BT28" s="346" t="s">
        <v>279</v>
      </c>
      <c r="BU28" s="346" t="s">
        <v>279</v>
      </c>
      <c r="BV28" s="346" t="s">
        <v>279</v>
      </c>
      <c r="BW28" s="346" t="s">
        <v>279</v>
      </c>
      <c r="BX28" s="346" t="s">
        <v>109</v>
      </c>
    </row>
    <row r="29" s="25" customFormat="1" ht="31.5" hidden="1">
      <c r="A29" s="33" t="s">
        <v>126</v>
      </c>
      <c r="B29" s="34" t="s">
        <v>127</v>
      </c>
      <c r="C29" s="83" t="s">
        <v>108</v>
      </c>
      <c r="D29" s="346" t="s">
        <v>109</v>
      </c>
      <c r="E29" s="346" t="s">
        <v>109</v>
      </c>
      <c r="F29" s="346" t="s">
        <v>109</v>
      </c>
      <c r="G29" s="346" t="s">
        <v>109</v>
      </c>
      <c r="H29" s="346" t="s">
        <v>109</v>
      </c>
      <c r="I29" s="346" t="s">
        <v>109</v>
      </c>
      <c r="J29" s="346" t="s">
        <v>109</v>
      </c>
      <c r="K29" s="346" t="s">
        <v>109</v>
      </c>
      <c r="L29" s="346" t="s">
        <v>109</v>
      </c>
      <c r="M29" s="346" t="s">
        <v>109</v>
      </c>
      <c r="N29" s="346" t="s">
        <v>109</v>
      </c>
      <c r="O29" s="346" t="s">
        <v>109</v>
      </c>
      <c r="P29" s="346" t="s">
        <v>109</v>
      </c>
      <c r="Q29" s="346" t="s">
        <v>109</v>
      </c>
      <c r="R29" s="346" t="s">
        <v>109</v>
      </c>
      <c r="S29" s="346" t="s">
        <v>109</v>
      </c>
      <c r="T29" s="346" t="s">
        <v>109</v>
      </c>
      <c r="U29" s="346" t="s">
        <v>109</v>
      </c>
      <c r="V29" s="346" t="s">
        <v>109</v>
      </c>
      <c r="W29" s="346" t="s">
        <v>109</v>
      </c>
      <c r="X29" s="346" t="s">
        <v>109</v>
      </c>
      <c r="Y29" s="346" t="s">
        <v>109</v>
      </c>
      <c r="Z29" s="346" t="s">
        <v>109</v>
      </c>
      <c r="AA29" s="346" t="s">
        <v>109</v>
      </c>
      <c r="AB29" s="346" t="s">
        <v>279</v>
      </c>
      <c r="AC29" s="346" t="s">
        <v>279</v>
      </c>
      <c r="AD29" s="346" t="s">
        <v>279</v>
      </c>
      <c r="AE29" s="346" t="s">
        <v>279</v>
      </c>
      <c r="AF29" s="346" t="s">
        <v>279</v>
      </c>
      <c r="AG29" s="346" t="s">
        <v>279</v>
      </c>
      <c r="AH29" s="346" t="s">
        <v>279</v>
      </c>
      <c r="AI29" s="346" t="s">
        <v>279</v>
      </c>
      <c r="AJ29" s="346" t="s">
        <v>279</v>
      </c>
      <c r="AK29" s="346" t="s">
        <v>279</v>
      </c>
      <c r="AL29" s="346" t="s">
        <v>279</v>
      </c>
      <c r="AM29" s="346" t="s">
        <v>279</v>
      </c>
      <c r="AN29" s="346" t="s">
        <v>645</v>
      </c>
      <c r="AO29" s="346" t="s">
        <v>279</v>
      </c>
      <c r="AP29" s="346" t="s">
        <v>279</v>
      </c>
      <c r="AQ29" s="346" t="s">
        <v>279</v>
      </c>
      <c r="AR29" s="346" t="s">
        <v>279</v>
      </c>
      <c r="AS29" s="346" t="s">
        <v>279</v>
      </c>
      <c r="AT29" s="346" t="s">
        <v>645</v>
      </c>
      <c r="AU29" s="346" t="s">
        <v>279</v>
      </c>
      <c r="AV29" s="346" t="s">
        <v>279</v>
      </c>
      <c r="AW29" s="346" t="s">
        <v>279</v>
      </c>
      <c r="AX29" s="346" t="s">
        <v>279</v>
      </c>
      <c r="AY29" s="346" t="s">
        <v>279</v>
      </c>
      <c r="AZ29" s="346" t="s">
        <v>109</v>
      </c>
      <c r="BA29" s="346" t="s">
        <v>109</v>
      </c>
      <c r="BB29" s="346" t="s">
        <v>109</v>
      </c>
      <c r="BC29" s="346" t="s">
        <v>109</v>
      </c>
      <c r="BD29" s="346" t="s">
        <v>109</v>
      </c>
      <c r="BE29" s="346" t="s">
        <v>109</v>
      </c>
      <c r="BF29" s="346" t="s">
        <v>645</v>
      </c>
      <c r="BG29" s="346" t="s">
        <v>109</v>
      </c>
      <c r="BH29" s="346" t="s">
        <v>109</v>
      </c>
      <c r="BI29" s="346" t="s">
        <v>109</v>
      </c>
      <c r="BJ29" s="346" t="s">
        <v>109</v>
      </c>
      <c r="BK29" s="346" t="s">
        <v>109</v>
      </c>
      <c r="BL29" s="346" t="s">
        <v>645</v>
      </c>
      <c r="BM29" s="346" t="s">
        <v>279</v>
      </c>
      <c r="BN29" s="346" t="s">
        <v>279</v>
      </c>
      <c r="BO29" s="346" t="s">
        <v>279</v>
      </c>
      <c r="BP29" s="346" t="s">
        <v>279</v>
      </c>
      <c r="BQ29" s="346" t="s">
        <v>279</v>
      </c>
      <c r="BR29" s="346" t="s">
        <v>645</v>
      </c>
      <c r="BS29" s="346" t="s">
        <v>279</v>
      </c>
      <c r="BT29" s="346" t="s">
        <v>279</v>
      </c>
      <c r="BU29" s="346" t="s">
        <v>279</v>
      </c>
      <c r="BV29" s="346" t="s">
        <v>279</v>
      </c>
      <c r="BW29" s="346" t="s">
        <v>279</v>
      </c>
      <c r="BX29" s="346" t="s">
        <v>109</v>
      </c>
    </row>
    <row r="30" s="25" customFormat="1" ht="31.5" hidden="1">
      <c r="A30" s="33" t="s">
        <v>128</v>
      </c>
      <c r="B30" s="34" t="s">
        <v>129</v>
      </c>
      <c r="C30" s="83" t="s">
        <v>108</v>
      </c>
      <c r="D30" s="346" t="s">
        <v>109</v>
      </c>
      <c r="E30" s="346" t="s">
        <v>109</v>
      </c>
      <c r="F30" s="346" t="s">
        <v>109</v>
      </c>
      <c r="G30" s="346" t="s">
        <v>109</v>
      </c>
      <c r="H30" s="346" t="s">
        <v>109</v>
      </c>
      <c r="I30" s="346" t="s">
        <v>109</v>
      </c>
      <c r="J30" s="346" t="s">
        <v>109</v>
      </c>
      <c r="K30" s="346" t="s">
        <v>109</v>
      </c>
      <c r="L30" s="346" t="s">
        <v>109</v>
      </c>
      <c r="M30" s="346" t="s">
        <v>109</v>
      </c>
      <c r="N30" s="346" t="s">
        <v>109</v>
      </c>
      <c r="O30" s="346" t="s">
        <v>109</v>
      </c>
      <c r="P30" s="346" t="s">
        <v>109</v>
      </c>
      <c r="Q30" s="346" t="s">
        <v>109</v>
      </c>
      <c r="R30" s="346" t="s">
        <v>109</v>
      </c>
      <c r="S30" s="346" t="s">
        <v>109</v>
      </c>
      <c r="T30" s="346" t="s">
        <v>109</v>
      </c>
      <c r="U30" s="346" t="s">
        <v>109</v>
      </c>
      <c r="V30" s="346" t="s">
        <v>109</v>
      </c>
      <c r="W30" s="346" t="s">
        <v>109</v>
      </c>
      <c r="X30" s="346" t="s">
        <v>109</v>
      </c>
      <c r="Y30" s="346" t="s">
        <v>109</v>
      </c>
      <c r="Z30" s="346" t="s">
        <v>109</v>
      </c>
      <c r="AA30" s="346" t="s">
        <v>109</v>
      </c>
      <c r="AB30" s="346" t="s">
        <v>279</v>
      </c>
      <c r="AC30" s="346" t="s">
        <v>279</v>
      </c>
      <c r="AD30" s="346" t="s">
        <v>279</v>
      </c>
      <c r="AE30" s="346" t="s">
        <v>279</v>
      </c>
      <c r="AF30" s="346" t="s">
        <v>279</v>
      </c>
      <c r="AG30" s="346" t="s">
        <v>279</v>
      </c>
      <c r="AH30" s="346" t="s">
        <v>279</v>
      </c>
      <c r="AI30" s="346" t="s">
        <v>279</v>
      </c>
      <c r="AJ30" s="346" t="s">
        <v>279</v>
      </c>
      <c r="AK30" s="346" t="s">
        <v>279</v>
      </c>
      <c r="AL30" s="346" t="s">
        <v>279</v>
      </c>
      <c r="AM30" s="346" t="s">
        <v>279</v>
      </c>
      <c r="AN30" s="346" t="s">
        <v>645</v>
      </c>
      <c r="AO30" s="346" t="s">
        <v>279</v>
      </c>
      <c r="AP30" s="346" t="s">
        <v>279</v>
      </c>
      <c r="AQ30" s="346" t="s">
        <v>279</v>
      </c>
      <c r="AR30" s="346" t="s">
        <v>279</v>
      </c>
      <c r="AS30" s="346" t="s">
        <v>279</v>
      </c>
      <c r="AT30" s="346" t="s">
        <v>645</v>
      </c>
      <c r="AU30" s="346" t="s">
        <v>279</v>
      </c>
      <c r="AV30" s="346" t="s">
        <v>279</v>
      </c>
      <c r="AW30" s="346" t="s">
        <v>279</v>
      </c>
      <c r="AX30" s="346" t="s">
        <v>279</v>
      </c>
      <c r="AY30" s="346" t="s">
        <v>279</v>
      </c>
      <c r="AZ30" s="346" t="s">
        <v>109</v>
      </c>
      <c r="BA30" s="346" t="s">
        <v>109</v>
      </c>
      <c r="BB30" s="346" t="s">
        <v>109</v>
      </c>
      <c r="BC30" s="346" t="s">
        <v>109</v>
      </c>
      <c r="BD30" s="346" t="s">
        <v>109</v>
      </c>
      <c r="BE30" s="346" t="s">
        <v>109</v>
      </c>
      <c r="BF30" s="346" t="s">
        <v>645</v>
      </c>
      <c r="BG30" s="346" t="s">
        <v>109</v>
      </c>
      <c r="BH30" s="346" t="s">
        <v>109</v>
      </c>
      <c r="BI30" s="346" t="s">
        <v>109</v>
      </c>
      <c r="BJ30" s="346" t="s">
        <v>109</v>
      </c>
      <c r="BK30" s="346" t="s">
        <v>109</v>
      </c>
      <c r="BL30" s="346" t="s">
        <v>645</v>
      </c>
      <c r="BM30" s="346" t="s">
        <v>279</v>
      </c>
      <c r="BN30" s="346" t="s">
        <v>279</v>
      </c>
      <c r="BO30" s="346" t="s">
        <v>279</v>
      </c>
      <c r="BP30" s="346" t="s">
        <v>279</v>
      </c>
      <c r="BQ30" s="346" t="s">
        <v>279</v>
      </c>
      <c r="BR30" s="346" t="s">
        <v>645</v>
      </c>
      <c r="BS30" s="346" t="s">
        <v>279</v>
      </c>
      <c r="BT30" s="346" t="s">
        <v>279</v>
      </c>
      <c r="BU30" s="346" t="s">
        <v>279</v>
      </c>
      <c r="BV30" s="346" t="s">
        <v>279</v>
      </c>
      <c r="BW30" s="346" t="s">
        <v>279</v>
      </c>
      <c r="BX30" s="346" t="s">
        <v>109</v>
      </c>
    </row>
    <row r="31" s="25" customFormat="1" ht="47.25" hidden="1">
      <c r="A31" s="33" t="s">
        <v>130</v>
      </c>
      <c r="B31" s="34" t="s">
        <v>131</v>
      </c>
      <c r="C31" s="83" t="s">
        <v>108</v>
      </c>
      <c r="D31" s="346" t="s">
        <v>109</v>
      </c>
      <c r="E31" s="346" t="s">
        <v>109</v>
      </c>
      <c r="F31" s="346" t="s">
        <v>109</v>
      </c>
      <c r="G31" s="346" t="s">
        <v>109</v>
      </c>
      <c r="H31" s="346" t="s">
        <v>109</v>
      </c>
      <c r="I31" s="346" t="s">
        <v>109</v>
      </c>
      <c r="J31" s="346" t="s">
        <v>109</v>
      </c>
      <c r="K31" s="346" t="s">
        <v>109</v>
      </c>
      <c r="L31" s="346" t="s">
        <v>109</v>
      </c>
      <c r="M31" s="346" t="s">
        <v>109</v>
      </c>
      <c r="N31" s="346" t="s">
        <v>109</v>
      </c>
      <c r="O31" s="346" t="s">
        <v>109</v>
      </c>
      <c r="P31" s="346" t="s">
        <v>109</v>
      </c>
      <c r="Q31" s="346" t="s">
        <v>109</v>
      </c>
      <c r="R31" s="346" t="s">
        <v>109</v>
      </c>
      <c r="S31" s="346" t="s">
        <v>109</v>
      </c>
      <c r="T31" s="346" t="s">
        <v>109</v>
      </c>
      <c r="U31" s="346" t="s">
        <v>109</v>
      </c>
      <c r="V31" s="346" t="s">
        <v>109</v>
      </c>
      <c r="W31" s="346" t="s">
        <v>109</v>
      </c>
      <c r="X31" s="346" t="s">
        <v>109</v>
      </c>
      <c r="Y31" s="346" t="s">
        <v>109</v>
      </c>
      <c r="Z31" s="346" t="s">
        <v>109</v>
      </c>
      <c r="AA31" s="346" t="s">
        <v>109</v>
      </c>
      <c r="AB31" s="346" t="s">
        <v>279</v>
      </c>
      <c r="AC31" s="346" t="s">
        <v>279</v>
      </c>
      <c r="AD31" s="346" t="s">
        <v>279</v>
      </c>
      <c r="AE31" s="346" t="s">
        <v>279</v>
      </c>
      <c r="AF31" s="346" t="s">
        <v>279</v>
      </c>
      <c r="AG31" s="346" t="s">
        <v>279</v>
      </c>
      <c r="AH31" s="346" t="s">
        <v>279</v>
      </c>
      <c r="AI31" s="346" t="s">
        <v>279</v>
      </c>
      <c r="AJ31" s="346" t="s">
        <v>279</v>
      </c>
      <c r="AK31" s="346" t="s">
        <v>279</v>
      </c>
      <c r="AL31" s="346" t="s">
        <v>279</v>
      </c>
      <c r="AM31" s="346" t="s">
        <v>279</v>
      </c>
      <c r="AN31" s="346" t="s">
        <v>645</v>
      </c>
      <c r="AO31" s="346" t="s">
        <v>279</v>
      </c>
      <c r="AP31" s="346" t="s">
        <v>279</v>
      </c>
      <c r="AQ31" s="346" t="s">
        <v>279</v>
      </c>
      <c r="AR31" s="346" t="s">
        <v>279</v>
      </c>
      <c r="AS31" s="346" t="s">
        <v>279</v>
      </c>
      <c r="AT31" s="346" t="s">
        <v>645</v>
      </c>
      <c r="AU31" s="346" t="s">
        <v>279</v>
      </c>
      <c r="AV31" s="346" t="s">
        <v>279</v>
      </c>
      <c r="AW31" s="346" t="s">
        <v>279</v>
      </c>
      <c r="AX31" s="346" t="s">
        <v>279</v>
      </c>
      <c r="AY31" s="346" t="s">
        <v>279</v>
      </c>
      <c r="AZ31" s="346" t="s">
        <v>109</v>
      </c>
      <c r="BA31" s="346" t="s">
        <v>109</v>
      </c>
      <c r="BB31" s="346" t="s">
        <v>109</v>
      </c>
      <c r="BC31" s="346" t="s">
        <v>109</v>
      </c>
      <c r="BD31" s="346" t="s">
        <v>109</v>
      </c>
      <c r="BE31" s="346" t="s">
        <v>109</v>
      </c>
      <c r="BF31" s="346" t="s">
        <v>645</v>
      </c>
      <c r="BG31" s="346" t="s">
        <v>109</v>
      </c>
      <c r="BH31" s="346" t="s">
        <v>109</v>
      </c>
      <c r="BI31" s="346" t="s">
        <v>109</v>
      </c>
      <c r="BJ31" s="346" t="s">
        <v>109</v>
      </c>
      <c r="BK31" s="346" t="s">
        <v>109</v>
      </c>
      <c r="BL31" s="346" t="s">
        <v>645</v>
      </c>
      <c r="BM31" s="346" t="s">
        <v>279</v>
      </c>
      <c r="BN31" s="346" t="s">
        <v>279</v>
      </c>
      <c r="BO31" s="346" t="s">
        <v>279</v>
      </c>
      <c r="BP31" s="346" t="s">
        <v>279</v>
      </c>
      <c r="BQ31" s="346" t="s">
        <v>279</v>
      </c>
      <c r="BR31" s="346" t="s">
        <v>645</v>
      </c>
      <c r="BS31" s="346" t="s">
        <v>279</v>
      </c>
      <c r="BT31" s="346" t="s">
        <v>279</v>
      </c>
      <c r="BU31" s="346" t="s">
        <v>279</v>
      </c>
      <c r="BV31" s="346" t="s">
        <v>279</v>
      </c>
      <c r="BW31" s="346" t="s">
        <v>279</v>
      </c>
      <c r="BX31" s="346" t="s">
        <v>109</v>
      </c>
    </row>
    <row r="32" s="25" customFormat="1" ht="31.5" hidden="1">
      <c r="A32" s="33" t="s">
        <v>132</v>
      </c>
      <c r="B32" s="34" t="s">
        <v>133</v>
      </c>
      <c r="C32" s="83" t="s">
        <v>108</v>
      </c>
      <c r="D32" s="346" t="s">
        <v>109</v>
      </c>
      <c r="E32" s="346" t="s">
        <v>109</v>
      </c>
      <c r="F32" s="346" t="s">
        <v>109</v>
      </c>
      <c r="G32" s="346" t="s">
        <v>109</v>
      </c>
      <c r="H32" s="346" t="s">
        <v>109</v>
      </c>
      <c r="I32" s="346" t="s">
        <v>109</v>
      </c>
      <c r="J32" s="346" t="s">
        <v>109</v>
      </c>
      <c r="K32" s="346" t="s">
        <v>109</v>
      </c>
      <c r="L32" s="346" t="s">
        <v>109</v>
      </c>
      <c r="M32" s="346" t="s">
        <v>109</v>
      </c>
      <c r="N32" s="346" t="s">
        <v>109</v>
      </c>
      <c r="O32" s="346" t="s">
        <v>109</v>
      </c>
      <c r="P32" s="346" t="s">
        <v>109</v>
      </c>
      <c r="Q32" s="346" t="s">
        <v>109</v>
      </c>
      <c r="R32" s="346" t="s">
        <v>109</v>
      </c>
      <c r="S32" s="346" t="s">
        <v>109</v>
      </c>
      <c r="T32" s="346" t="s">
        <v>109</v>
      </c>
      <c r="U32" s="346" t="s">
        <v>109</v>
      </c>
      <c r="V32" s="346" t="s">
        <v>109</v>
      </c>
      <c r="W32" s="346" t="s">
        <v>109</v>
      </c>
      <c r="X32" s="346" t="s">
        <v>109</v>
      </c>
      <c r="Y32" s="346" t="s">
        <v>109</v>
      </c>
      <c r="Z32" s="346" t="s">
        <v>109</v>
      </c>
      <c r="AA32" s="346" t="s">
        <v>109</v>
      </c>
      <c r="AB32" s="346" t="s">
        <v>279</v>
      </c>
      <c r="AC32" s="346" t="s">
        <v>279</v>
      </c>
      <c r="AD32" s="346" t="s">
        <v>279</v>
      </c>
      <c r="AE32" s="346" t="s">
        <v>279</v>
      </c>
      <c r="AF32" s="346" t="s">
        <v>279</v>
      </c>
      <c r="AG32" s="346" t="s">
        <v>279</v>
      </c>
      <c r="AH32" s="346" t="s">
        <v>279</v>
      </c>
      <c r="AI32" s="346" t="s">
        <v>279</v>
      </c>
      <c r="AJ32" s="346" t="s">
        <v>279</v>
      </c>
      <c r="AK32" s="346" t="s">
        <v>279</v>
      </c>
      <c r="AL32" s="346" t="s">
        <v>279</v>
      </c>
      <c r="AM32" s="346" t="s">
        <v>279</v>
      </c>
      <c r="AN32" s="346" t="s">
        <v>645</v>
      </c>
      <c r="AO32" s="346" t="s">
        <v>279</v>
      </c>
      <c r="AP32" s="346" t="s">
        <v>279</v>
      </c>
      <c r="AQ32" s="346" t="s">
        <v>279</v>
      </c>
      <c r="AR32" s="346" t="s">
        <v>279</v>
      </c>
      <c r="AS32" s="346" t="s">
        <v>279</v>
      </c>
      <c r="AT32" s="346" t="s">
        <v>645</v>
      </c>
      <c r="AU32" s="346" t="s">
        <v>279</v>
      </c>
      <c r="AV32" s="346" t="s">
        <v>279</v>
      </c>
      <c r="AW32" s="346" t="s">
        <v>279</v>
      </c>
      <c r="AX32" s="346" t="s">
        <v>279</v>
      </c>
      <c r="AY32" s="346" t="s">
        <v>279</v>
      </c>
      <c r="AZ32" s="346" t="s">
        <v>109</v>
      </c>
      <c r="BA32" s="346" t="s">
        <v>109</v>
      </c>
      <c r="BB32" s="346" t="s">
        <v>109</v>
      </c>
      <c r="BC32" s="346" t="s">
        <v>109</v>
      </c>
      <c r="BD32" s="346" t="s">
        <v>109</v>
      </c>
      <c r="BE32" s="346" t="s">
        <v>109</v>
      </c>
      <c r="BF32" s="346" t="s">
        <v>645</v>
      </c>
      <c r="BG32" s="346" t="s">
        <v>109</v>
      </c>
      <c r="BH32" s="346" t="s">
        <v>109</v>
      </c>
      <c r="BI32" s="346" t="s">
        <v>109</v>
      </c>
      <c r="BJ32" s="346" t="s">
        <v>109</v>
      </c>
      <c r="BK32" s="346" t="s">
        <v>109</v>
      </c>
      <c r="BL32" s="346" t="s">
        <v>645</v>
      </c>
      <c r="BM32" s="346" t="s">
        <v>279</v>
      </c>
      <c r="BN32" s="346" t="s">
        <v>279</v>
      </c>
      <c r="BO32" s="346" t="s">
        <v>279</v>
      </c>
      <c r="BP32" s="346" t="s">
        <v>279</v>
      </c>
      <c r="BQ32" s="346" t="s">
        <v>279</v>
      </c>
      <c r="BR32" s="346" t="s">
        <v>645</v>
      </c>
      <c r="BS32" s="346" t="s">
        <v>279</v>
      </c>
      <c r="BT32" s="346" t="s">
        <v>279</v>
      </c>
      <c r="BU32" s="346" t="s">
        <v>279</v>
      </c>
      <c r="BV32" s="346" t="s">
        <v>279</v>
      </c>
      <c r="BW32" s="346" t="s">
        <v>279</v>
      </c>
      <c r="BX32" s="346" t="s">
        <v>109</v>
      </c>
    </row>
    <row r="33" s="25" customFormat="1" ht="31.5" hidden="1">
      <c r="A33" s="33" t="s">
        <v>134</v>
      </c>
      <c r="B33" s="34" t="s">
        <v>135</v>
      </c>
      <c r="C33" s="83" t="s">
        <v>108</v>
      </c>
      <c r="D33" s="346" t="s">
        <v>109</v>
      </c>
      <c r="E33" s="346" t="s">
        <v>109</v>
      </c>
      <c r="F33" s="346" t="s">
        <v>109</v>
      </c>
      <c r="G33" s="346" t="s">
        <v>109</v>
      </c>
      <c r="H33" s="346" t="s">
        <v>109</v>
      </c>
      <c r="I33" s="346" t="s">
        <v>109</v>
      </c>
      <c r="J33" s="346" t="s">
        <v>109</v>
      </c>
      <c r="K33" s="346" t="s">
        <v>109</v>
      </c>
      <c r="L33" s="346" t="s">
        <v>109</v>
      </c>
      <c r="M33" s="346" t="s">
        <v>109</v>
      </c>
      <c r="N33" s="346" t="s">
        <v>109</v>
      </c>
      <c r="O33" s="346" t="s">
        <v>109</v>
      </c>
      <c r="P33" s="346" t="s">
        <v>109</v>
      </c>
      <c r="Q33" s="346" t="s">
        <v>109</v>
      </c>
      <c r="R33" s="346" t="s">
        <v>109</v>
      </c>
      <c r="S33" s="346" t="s">
        <v>109</v>
      </c>
      <c r="T33" s="346" t="s">
        <v>109</v>
      </c>
      <c r="U33" s="346" t="s">
        <v>109</v>
      </c>
      <c r="V33" s="346" t="s">
        <v>109</v>
      </c>
      <c r="W33" s="346" t="s">
        <v>109</v>
      </c>
      <c r="X33" s="346" t="s">
        <v>109</v>
      </c>
      <c r="Y33" s="346" t="s">
        <v>109</v>
      </c>
      <c r="Z33" s="346" t="s">
        <v>109</v>
      </c>
      <c r="AA33" s="346" t="s">
        <v>109</v>
      </c>
      <c r="AB33" s="346" t="s">
        <v>279</v>
      </c>
      <c r="AC33" s="346" t="s">
        <v>279</v>
      </c>
      <c r="AD33" s="346" t="s">
        <v>279</v>
      </c>
      <c r="AE33" s="346" t="s">
        <v>279</v>
      </c>
      <c r="AF33" s="346" t="s">
        <v>279</v>
      </c>
      <c r="AG33" s="346" t="s">
        <v>279</v>
      </c>
      <c r="AH33" s="346" t="s">
        <v>279</v>
      </c>
      <c r="AI33" s="346" t="s">
        <v>279</v>
      </c>
      <c r="AJ33" s="346" t="s">
        <v>279</v>
      </c>
      <c r="AK33" s="346" t="s">
        <v>279</v>
      </c>
      <c r="AL33" s="346" t="s">
        <v>279</v>
      </c>
      <c r="AM33" s="346" t="s">
        <v>279</v>
      </c>
      <c r="AN33" s="346" t="s">
        <v>645</v>
      </c>
      <c r="AO33" s="346" t="s">
        <v>279</v>
      </c>
      <c r="AP33" s="346" t="s">
        <v>279</v>
      </c>
      <c r="AQ33" s="346" t="s">
        <v>279</v>
      </c>
      <c r="AR33" s="346" t="s">
        <v>279</v>
      </c>
      <c r="AS33" s="346" t="s">
        <v>279</v>
      </c>
      <c r="AT33" s="346" t="s">
        <v>645</v>
      </c>
      <c r="AU33" s="346" t="s">
        <v>279</v>
      </c>
      <c r="AV33" s="346" t="s">
        <v>279</v>
      </c>
      <c r="AW33" s="346" t="s">
        <v>279</v>
      </c>
      <c r="AX33" s="346" t="s">
        <v>279</v>
      </c>
      <c r="AY33" s="346" t="s">
        <v>279</v>
      </c>
      <c r="AZ33" s="346" t="s">
        <v>109</v>
      </c>
      <c r="BA33" s="346" t="s">
        <v>109</v>
      </c>
      <c r="BB33" s="346" t="s">
        <v>109</v>
      </c>
      <c r="BC33" s="346" t="s">
        <v>109</v>
      </c>
      <c r="BD33" s="346" t="s">
        <v>109</v>
      </c>
      <c r="BE33" s="346" t="s">
        <v>109</v>
      </c>
      <c r="BF33" s="346" t="s">
        <v>645</v>
      </c>
      <c r="BG33" s="346" t="s">
        <v>109</v>
      </c>
      <c r="BH33" s="346" t="s">
        <v>109</v>
      </c>
      <c r="BI33" s="346" t="s">
        <v>109</v>
      </c>
      <c r="BJ33" s="346" t="s">
        <v>109</v>
      </c>
      <c r="BK33" s="346" t="s">
        <v>109</v>
      </c>
      <c r="BL33" s="346" t="s">
        <v>645</v>
      </c>
      <c r="BM33" s="346" t="s">
        <v>279</v>
      </c>
      <c r="BN33" s="346" t="s">
        <v>279</v>
      </c>
      <c r="BO33" s="346" t="s">
        <v>279</v>
      </c>
      <c r="BP33" s="346" t="s">
        <v>279</v>
      </c>
      <c r="BQ33" s="346" t="s">
        <v>279</v>
      </c>
      <c r="BR33" s="346" t="s">
        <v>645</v>
      </c>
      <c r="BS33" s="346" t="s">
        <v>279</v>
      </c>
      <c r="BT33" s="346" t="s">
        <v>279</v>
      </c>
      <c r="BU33" s="346" t="s">
        <v>279</v>
      </c>
      <c r="BV33" s="346" t="s">
        <v>279</v>
      </c>
      <c r="BW33" s="346" t="s">
        <v>279</v>
      </c>
      <c r="BX33" s="346" t="s">
        <v>109</v>
      </c>
    </row>
    <row r="34" s="25" customFormat="1" ht="47.25" hidden="1">
      <c r="A34" s="33" t="s">
        <v>136</v>
      </c>
      <c r="B34" s="34" t="s">
        <v>137</v>
      </c>
      <c r="C34" s="83" t="s">
        <v>108</v>
      </c>
      <c r="D34" s="346" t="s">
        <v>109</v>
      </c>
      <c r="E34" s="346" t="s">
        <v>109</v>
      </c>
      <c r="F34" s="346" t="s">
        <v>109</v>
      </c>
      <c r="G34" s="346" t="s">
        <v>109</v>
      </c>
      <c r="H34" s="346" t="s">
        <v>109</v>
      </c>
      <c r="I34" s="346" t="s">
        <v>109</v>
      </c>
      <c r="J34" s="346" t="s">
        <v>109</v>
      </c>
      <c r="K34" s="346" t="s">
        <v>109</v>
      </c>
      <c r="L34" s="346" t="s">
        <v>109</v>
      </c>
      <c r="M34" s="346" t="s">
        <v>109</v>
      </c>
      <c r="N34" s="346" t="s">
        <v>109</v>
      </c>
      <c r="O34" s="346" t="s">
        <v>109</v>
      </c>
      <c r="P34" s="346" t="s">
        <v>109</v>
      </c>
      <c r="Q34" s="346" t="s">
        <v>109</v>
      </c>
      <c r="R34" s="346" t="s">
        <v>109</v>
      </c>
      <c r="S34" s="346" t="s">
        <v>109</v>
      </c>
      <c r="T34" s="346" t="s">
        <v>109</v>
      </c>
      <c r="U34" s="346" t="s">
        <v>109</v>
      </c>
      <c r="V34" s="346" t="s">
        <v>109</v>
      </c>
      <c r="W34" s="346" t="s">
        <v>109</v>
      </c>
      <c r="X34" s="346" t="s">
        <v>109</v>
      </c>
      <c r="Y34" s="346" t="s">
        <v>109</v>
      </c>
      <c r="Z34" s="346" t="s">
        <v>109</v>
      </c>
      <c r="AA34" s="346" t="s">
        <v>109</v>
      </c>
      <c r="AB34" s="346" t="s">
        <v>279</v>
      </c>
      <c r="AC34" s="346" t="s">
        <v>279</v>
      </c>
      <c r="AD34" s="346" t="s">
        <v>279</v>
      </c>
      <c r="AE34" s="346" t="s">
        <v>279</v>
      </c>
      <c r="AF34" s="346" t="s">
        <v>279</v>
      </c>
      <c r="AG34" s="346" t="s">
        <v>279</v>
      </c>
      <c r="AH34" s="346" t="s">
        <v>279</v>
      </c>
      <c r="AI34" s="346" t="s">
        <v>279</v>
      </c>
      <c r="AJ34" s="346" t="s">
        <v>279</v>
      </c>
      <c r="AK34" s="346" t="s">
        <v>279</v>
      </c>
      <c r="AL34" s="346" t="s">
        <v>279</v>
      </c>
      <c r="AM34" s="346" t="s">
        <v>279</v>
      </c>
      <c r="AN34" s="346" t="s">
        <v>645</v>
      </c>
      <c r="AO34" s="346" t="s">
        <v>279</v>
      </c>
      <c r="AP34" s="346" t="s">
        <v>279</v>
      </c>
      <c r="AQ34" s="346" t="s">
        <v>279</v>
      </c>
      <c r="AR34" s="346" t="s">
        <v>279</v>
      </c>
      <c r="AS34" s="346" t="s">
        <v>279</v>
      </c>
      <c r="AT34" s="346" t="s">
        <v>645</v>
      </c>
      <c r="AU34" s="346" t="s">
        <v>279</v>
      </c>
      <c r="AV34" s="346" t="s">
        <v>279</v>
      </c>
      <c r="AW34" s="346" t="s">
        <v>279</v>
      </c>
      <c r="AX34" s="346" t="s">
        <v>279</v>
      </c>
      <c r="AY34" s="346" t="s">
        <v>279</v>
      </c>
      <c r="AZ34" s="346" t="s">
        <v>109</v>
      </c>
      <c r="BA34" s="346" t="s">
        <v>109</v>
      </c>
      <c r="BB34" s="346" t="s">
        <v>109</v>
      </c>
      <c r="BC34" s="346" t="s">
        <v>109</v>
      </c>
      <c r="BD34" s="346" t="s">
        <v>109</v>
      </c>
      <c r="BE34" s="346" t="s">
        <v>109</v>
      </c>
      <c r="BF34" s="346" t="s">
        <v>645</v>
      </c>
      <c r="BG34" s="346" t="s">
        <v>109</v>
      </c>
      <c r="BH34" s="346" t="s">
        <v>109</v>
      </c>
      <c r="BI34" s="346" t="s">
        <v>109</v>
      </c>
      <c r="BJ34" s="346" t="s">
        <v>109</v>
      </c>
      <c r="BK34" s="346" t="s">
        <v>109</v>
      </c>
      <c r="BL34" s="346" t="s">
        <v>645</v>
      </c>
      <c r="BM34" s="346" t="s">
        <v>279</v>
      </c>
      <c r="BN34" s="346" t="s">
        <v>279</v>
      </c>
      <c r="BO34" s="346" t="s">
        <v>279</v>
      </c>
      <c r="BP34" s="346" t="s">
        <v>279</v>
      </c>
      <c r="BQ34" s="346" t="s">
        <v>279</v>
      </c>
      <c r="BR34" s="346" t="s">
        <v>645</v>
      </c>
      <c r="BS34" s="346" t="s">
        <v>279</v>
      </c>
      <c r="BT34" s="346" t="s">
        <v>279</v>
      </c>
      <c r="BU34" s="346" t="s">
        <v>279</v>
      </c>
      <c r="BV34" s="346" t="s">
        <v>279</v>
      </c>
      <c r="BW34" s="346" t="s">
        <v>279</v>
      </c>
      <c r="BX34" s="346" t="s">
        <v>109</v>
      </c>
    </row>
    <row r="35" s="25" customFormat="1" ht="31.5" hidden="1">
      <c r="A35" s="33" t="s">
        <v>138</v>
      </c>
      <c r="B35" s="34" t="s">
        <v>139</v>
      </c>
      <c r="C35" s="83" t="s">
        <v>108</v>
      </c>
      <c r="D35" s="346" t="s">
        <v>109</v>
      </c>
      <c r="E35" s="346" t="s">
        <v>109</v>
      </c>
      <c r="F35" s="346" t="s">
        <v>109</v>
      </c>
      <c r="G35" s="346" t="s">
        <v>109</v>
      </c>
      <c r="H35" s="346" t="s">
        <v>109</v>
      </c>
      <c r="I35" s="346" t="s">
        <v>109</v>
      </c>
      <c r="J35" s="346" t="s">
        <v>109</v>
      </c>
      <c r="K35" s="346" t="s">
        <v>109</v>
      </c>
      <c r="L35" s="346" t="s">
        <v>109</v>
      </c>
      <c r="M35" s="346" t="s">
        <v>109</v>
      </c>
      <c r="N35" s="346" t="s">
        <v>109</v>
      </c>
      <c r="O35" s="346" t="s">
        <v>109</v>
      </c>
      <c r="P35" s="346" t="s">
        <v>109</v>
      </c>
      <c r="Q35" s="346" t="s">
        <v>109</v>
      </c>
      <c r="R35" s="346" t="s">
        <v>109</v>
      </c>
      <c r="S35" s="346" t="s">
        <v>109</v>
      </c>
      <c r="T35" s="346" t="s">
        <v>109</v>
      </c>
      <c r="U35" s="346" t="s">
        <v>109</v>
      </c>
      <c r="V35" s="346" t="s">
        <v>109</v>
      </c>
      <c r="W35" s="346" t="s">
        <v>109</v>
      </c>
      <c r="X35" s="346" t="s">
        <v>109</v>
      </c>
      <c r="Y35" s="346" t="s">
        <v>109</v>
      </c>
      <c r="Z35" s="346" t="s">
        <v>109</v>
      </c>
      <c r="AA35" s="346" t="s">
        <v>109</v>
      </c>
      <c r="AB35" s="346" t="s">
        <v>279</v>
      </c>
      <c r="AC35" s="346" t="s">
        <v>279</v>
      </c>
      <c r="AD35" s="346" t="s">
        <v>279</v>
      </c>
      <c r="AE35" s="346" t="s">
        <v>279</v>
      </c>
      <c r="AF35" s="346" t="s">
        <v>279</v>
      </c>
      <c r="AG35" s="346" t="s">
        <v>279</v>
      </c>
      <c r="AH35" s="346" t="s">
        <v>279</v>
      </c>
      <c r="AI35" s="346" t="s">
        <v>279</v>
      </c>
      <c r="AJ35" s="346" t="s">
        <v>279</v>
      </c>
      <c r="AK35" s="346" t="s">
        <v>279</v>
      </c>
      <c r="AL35" s="346" t="s">
        <v>279</v>
      </c>
      <c r="AM35" s="346" t="s">
        <v>279</v>
      </c>
      <c r="AN35" s="346" t="s">
        <v>645</v>
      </c>
      <c r="AO35" s="346" t="s">
        <v>279</v>
      </c>
      <c r="AP35" s="346" t="s">
        <v>279</v>
      </c>
      <c r="AQ35" s="346" t="s">
        <v>279</v>
      </c>
      <c r="AR35" s="346" t="s">
        <v>279</v>
      </c>
      <c r="AS35" s="346" t="s">
        <v>279</v>
      </c>
      <c r="AT35" s="346" t="s">
        <v>645</v>
      </c>
      <c r="AU35" s="346" t="s">
        <v>279</v>
      </c>
      <c r="AV35" s="346" t="s">
        <v>279</v>
      </c>
      <c r="AW35" s="346" t="s">
        <v>279</v>
      </c>
      <c r="AX35" s="346" t="s">
        <v>279</v>
      </c>
      <c r="AY35" s="346" t="s">
        <v>279</v>
      </c>
      <c r="AZ35" s="346" t="s">
        <v>109</v>
      </c>
      <c r="BA35" s="346" t="s">
        <v>109</v>
      </c>
      <c r="BB35" s="346" t="s">
        <v>109</v>
      </c>
      <c r="BC35" s="346" t="s">
        <v>109</v>
      </c>
      <c r="BD35" s="346" t="s">
        <v>109</v>
      </c>
      <c r="BE35" s="346" t="s">
        <v>109</v>
      </c>
      <c r="BF35" s="346" t="s">
        <v>645</v>
      </c>
      <c r="BG35" s="346" t="s">
        <v>109</v>
      </c>
      <c r="BH35" s="346" t="s">
        <v>109</v>
      </c>
      <c r="BI35" s="346" t="s">
        <v>109</v>
      </c>
      <c r="BJ35" s="346" t="s">
        <v>109</v>
      </c>
      <c r="BK35" s="346" t="s">
        <v>109</v>
      </c>
      <c r="BL35" s="346" t="s">
        <v>645</v>
      </c>
      <c r="BM35" s="346" t="s">
        <v>279</v>
      </c>
      <c r="BN35" s="346" t="s">
        <v>279</v>
      </c>
      <c r="BO35" s="346" t="s">
        <v>279</v>
      </c>
      <c r="BP35" s="346" t="s">
        <v>279</v>
      </c>
      <c r="BQ35" s="346" t="s">
        <v>279</v>
      </c>
      <c r="BR35" s="346" t="s">
        <v>645</v>
      </c>
      <c r="BS35" s="346" t="s">
        <v>279</v>
      </c>
      <c r="BT35" s="346" t="s">
        <v>279</v>
      </c>
      <c r="BU35" s="346" t="s">
        <v>279</v>
      </c>
      <c r="BV35" s="346" t="s">
        <v>279</v>
      </c>
      <c r="BW35" s="346" t="s">
        <v>279</v>
      </c>
      <c r="BX35" s="346" t="s">
        <v>109</v>
      </c>
    </row>
    <row r="36" s="25" customFormat="1" ht="31.5" hidden="1">
      <c r="A36" s="33" t="s">
        <v>140</v>
      </c>
      <c r="B36" s="34" t="s">
        <v>141</v>
      </c>
      <c r="C36" s="83" t="s">
        <v>108</v>
      </c>
      <c r="D36" s="346" t="s">
        <v>109</v>
      </c>
      <c r="E36" s="346" t="s">
        <v>109</v>
      </c>
      <c r="F36" s="346" t="s">
        <v>109</v>
      </c>
      <c r="G36" s="346" t="s">
        <v>109</v>
      </c>
      <c r="H36" s="346" t="s">
        <v>109</v>
      </c>
      <c r="I36" s="346" t="s">
        <v>109</v>
      </c>
      <c r="J36" s="346" t="s">
        <v>109</v>
      </c>
      <c r="K36" s="346" t="s">
        <v>109</v>
      </c>
      <c r="L36" s="346" t="s">
        <v>109</v>
      </c>
      <c r="M36" s="346" t="s">
        <v>109</v>
      </c>
      <c r="N36" s="346" t="s">
        <v>109</v>
      </c>
      <c r="O36" s="346" t="s">
        <v>109</v>
      </c>
      <c r="P36" s="346" t="s">
        <v>109</v>
      </c>
      <c r="Q36" s="346" t="s">
        <v>109</v>
      </c>
      <c r="R36" s="346" t="s">
        <v>109</v>
      </c>
      <c r="S36" s="346" t="s">
        <v>109</v>
      </c>
      <c r="T36" s="346" t="s">
        <v>109</v>
      </c>
      <c r="U36" s="346" t="s">
        <v>109</v>
      </c>
      <c r="V36" s="346" t="s">
        <v>109</v>
      </c>
      <c r="W36" s="346" t="s">
        <v>109</v>
      </c>
      <c r="X36" s="346" t="s">
        <v>109</v>
      </c>
      <c r="Y36" s="346" t="s">
        <v>109</v>
      </c>
      <c r="Z36" s="346" t="s">
        <v>109</v>
      </c>
      <c r="AA36" s="346" t="s">
        <v>109</v>
      </c>
      <c r="AB36" s="346" t="s">
        <v>279</v>
      </c>
      <c r="AC36" s="346" t="s">
        <v>279</v>
      </c>
      <c r="AD36" s="346" t="s">
        <v>279</v>
      </c>
      <c r="AE36" s="346" t="s">
        <v>279</v>
      </c>
      <c r="AF36" s="346" t="s">
        <v>279</v>
      </c>
      <c r="AG36" s="346" t="s">
        <v>279</v>
      </c>
      <c r="AH36" s="346" t="s">
        <v>279</v>
      </c>
      <c r="AI36" s="346" t="s">
        <v>279</v>
      </c>
      <c r="AJ36" s="346" t="s">
        <v>279</v>
      </c>
      <c r="AK36" s="346" t="s">
        <v>279</v>
      </c>
      <c r="AL36" s="346" t="s">
        <v>279</v>
      </c>
      <c r="AM36" s="346" t="s">
        <v>279</v>
      </c>
      <c r="AN36" s="346" t="s">
        <v>645</v>
      </c>
      <c r="AO36" s="346" t="s">
        <v>279</v>
      </c>
      <c r="AP36" s="346" t="s">
        <v>279</v>
      </c>
      <c r="AQ36" s="346" t="s">
        <v>279</v>
      </c>
      <c r="AR36" s="346" t="s">
        <v>279</v>
      </c>
      <c r="AS36" s="346" t="s">
        <v>279</v>
      </c>
      <c r="AT36" s="346" t="s">
        <v>645</v>
      </c>
      <c r="AU36" s="346" t="s">
        <v>279</v>
      </c>
      <c r="AV36" s="346" t="s">
        <v>279</v>
      </c>
      <c r="AW36" s="346" t="s">
        <v>279</v>
      </c>
      <c r="AX36" s="346" t="s">
        <v>279</v>
      </c>
      <c r="AY36" s="346" t="s">
        <v>279</v>
      </c>
      <c r="AZ36" s="346" t="s">
        <v>109</v>
      </c>
      <c r="BA36" s="346" t="s">
        <v>109</v>
      </c>
      <c r="BB36" s="346" t="s">
        <v>109</v>
      </c>
      <c r="BC36" s="346" t="s">
        <v>109</v>
      </c>
      <c r="BD36" s="346" t="s">
        <v>109</v>
      </c>
      <c r="BE36" s="346" t="s">
        <v>109</v>
      </c>
      <c r="BF36" s="346" t="s">
        <v>645</v>
      </c>
      <c r="BG36" s="346" t="s">
        <v>109</v>
      </c>
      <c r="BH36" s="346" t="s">
        <v>109</v>
      </c>
      <c r="BI36" s="346" t="s">
        <v>109</v>
      </c>
      <c r="BJ36" s="346" t="s">
        <v>109</v>
      </c>
      <c r="BK36" s="346" t="s">
        <v>109</v>
      </c>
      <c r="BL36" s="346" t="s">
        <v>645</v>
      </c>
      <c r="BM36" s="346" t="s">
        <v>279</v>
      </c>
      <c r="BN36" s="346" t="s">
        <v>279</v>
      </c>
      <c r="BO36" s="346" t="s">
        <v>279</v>
      </c>
      <c r="BP36" s="346" t="s">
        <v>279</v>
      </c>
      <c r="BQ36" s="346" t="s">
        <v>279</v>
      </c>
      <c r="BR36" s="346" t="s">
        <v>645</v>
      </c>
      <c r="BS36" s="346" t="s">
        <v>279</v>
      </c>
      <c r="BT36" s="346" t="s">
        <v>279</v>
      </c>
      <c r="BU36" s="346" t="s">
        <v>279</v>
      </c>
      <c r="BV36" s="346" t="s">
        <v>279</v>
      </c>
      <c r="BW36" s="346" t="s">
        <v>279</v>
      </c>
      <c r="BX36" s="346" t="s">
        <v>109</v>
      </c>
    </row>
    <row r="37" s="25" customFormat="1" ht="31.5" hidden="1">
      <c r="A37" s="33" t="s">
        <v>142</v>
      </c>
      <c r="B37" s="34" t="s">
        <v>143</v>
      </c>
      <c r="C37" s="83" t="s">
        <v>108</v>
      </c>
      <c r="D37" s="346" t="s">
        <v>109</v>
      </c>
      <c r="E37" s="346" t="s">
        <v>109</v>
      </c>
      <c r="F37" s="346" t="s">
        <v>109</v>
      </c>
      <c r="G37" s="346" t="s">
        <v>109</v>
      </c>
      <c r="H37" s="346" t="s">
        <v>109</v>
      </c>
      <c r="I37" s="346" t="s">
        <v>109</v>
      </c>
      <c r="J37" s="346" t="s">
        <v>109</v>
      </c>
      <c r="K37" s="346" t="s">
        <v>109</v>
      </c>
      <c r="L37" s="346" t="s">
        <v>109</v>
      </c>
      <c r="M37" s="346" t="s">
        <v>109</v>
      </c>
      <c r="N37" s="346" t="s">
        <v>109</v>
      </c>
      <c r="O37" s="346" t="s">
        <v>109</v>
      </c>
      <c r="P37" s="346" t="s">
        <v>109</v>
      </c>
      <c r="Q37" s="346" t="s">
        <v>109</v>
      </c>
      <c r="R37" s="346" t="s">
        <v>109</v>
      </c>
      <c r="S37" s="346" t="s">
        <v>109</v>
      </c>
      <c r="T37" s="346" t="s">
        <v>109</v>
      </c>
      <c r="U37" s="346" t="s">
        <v>109</v>
      </c>
      <c r="V37" s="346" t="s">
        <v>109</v>
      </c>
      <c r="W37" s="346" t="s">
        <v>109</v>
      </c>
      <c r="X37" s="346" t="s">
        <v>109</v>
      </c>
      <c r="Y37" s="346" t="s">
        <v>109</v>
      </c>
      <c r="Z37" s="346" t="s">
        <v>109</v>
      </c>
      <c r="AA37" s="346" t="s">
        <v>109</v>
      </c>
      <c r="AB37" s="346" t="s">
        <v>279</v>
      </c>
      <c r="AC37" s="346" t="s">
        <v>279</v>
      </c>
      <c r="AD37" s="346" t="s">
        <v>279</v>
      </c>
      <c r="AE37" s="346" t="s">
        <v>279</v>
      </c>
      <c r="AF37" s="346" t="s">
        <v>279</v>
      </c>
      <c r="AG37" s="346" t="s">
        <v>279</v>
      </c>
      <c r="AH37" s="346" t="s">
        <v>279</v>
      </c>
      <c r="AI37" s="346" t="s">
        <v>279</v>
      </c>
      <c r="AJ37" s="346" t="s">
        <v>279</v>
      </c>
      <c r="AK37" s="346" t="s">
        <v>279</v>
      </c>
      <c r="AL37" s="346" t="s">
        <v>279</v>
      </c>
      <c r="AM37" s="346" t="s">
        <v>279</v>
      </c>
      <c r="AN37" s="346" t="s">
        <v>645</v>
      </c>
      <c r="AO37" s="346" t="s">
        <v>279</v>
      </c>
      <c r="AP37" s="346" t="s">
        <v>279</v>
      </c>
      <c r="AQ37" s="346" t="s">
        <v>279</v>
      </c>
      <c r="AR37" s="346" t="s">
        <v>279</v>
      </c>
      <c r="AS37" s="346" t="s">
        <v>279</v>
      </c>
      <c r="AT37" s="346" t="s">
        <v>645</v>
      </c>
      <c r="AU37" s="346" t="s">
        <v>279</v>
      </c>
      <c r="AV37" s="346" t="s">
        <v>279</v>
      </c>
      <c r="AW37" s="346" t="s">
        <v>279</v>
      </c>
      <c r="AX37" s="346" t="s">
        <v>279</v>
      </c>
      <c r="AY37" s="346" t="s">
        <v>279</v>
      </c>
      <c r="AZ37" s="346" t="s">
        <v>109</v>
      </c>
      <c r="BA37" s="346" t="s">
        <v>109</v>
      </c>
      <c r="BB37" s="346" t="s">
        <v>109</v>
      </c>
      <c r="BC37" s="346" t="s">
        <v>109</v>
      </c>
      <c r="BD37" s="346" t="s">
        <v>109</v>
      </c>
      <c r="BE37" s="346" t="s">
        <v>109</v>
      </c>
      <c r="BF37" s="346" t="s">
        <v>645</v>
      </c>
      <c r="BG37" s="346" t="s">
        <v>109</v>
      </c>
      <c r="BH37" s="346" t="s">
        <v>109</v>
      </c>
      <c r="BI37" s="346" t="s">
        <v>109</v>
      </c>
      <c r="BJ37" s="346" t="s">
        <v>109</v>
      </c>
      <c r="BK37" s="346" t="s">
        <v>109</v>
      </c>
      <c r="BL37" s="346" t="s">
        <v>645</v>
      </c>
      <c r="BM37" s="346" t="s">
        <v>279</v>
      </c>
      <c r="BN37" s="346" t="s">
        <v>279</v>
      </c>
      <c r="BO37" s="346" t="s">
        <v>279</v>
      </c>
      <c r="BP37" s="346" t="s">
        <v>279</v>
      </c>
      <c r="BQ37" s="346" t="s">
        <v>279</v>
      </c>
      <c r="BR37" s="346" t="s">
        <v>645</v>
      </c>
      <c r="BS37" s="346" t="s">
        <v>279</v>
      </c>
      <c r="BT37" s="346" t="s">
        <v>279</v>
      </c>
      <c r="BU37" s="346" t="s">
        <v>279</v>
      </c>
      <c r="BV37" s="346" t="s">
        <v>279</v>
      </c>
      <c r="BW37" s="346" t="s">
        <v>279</v>
      </c>
      <c r="BX37" s="346" t="s">
        <v>109</v>
      </c>
    </row>
    <row r="38" s="25" customFormat="1" ht="63" hidden="1">
      <c r="A38" s="33" t="s">
        <v>142</v>
      </c>
      <c r="B38" s="34" t="s">
        <v>144</v>
      </c>
      <c r="C38" s="83" t="s">
        <v>108</v>
      </c>
      <c r="D38" s="346" t="s">
        <v>109</v>
      </c>
      <c r="E38" s="346" t="s">
        <v>109</v>
      </c>
      <c r="F38" s="346" t="s">
        <v>109</v>
      </c>
      <c r="G38" s="346" t="s">
        <v>109</v>
      </c>
      <c r="H38" s="346" t="s">
        <v>109</v>
      </c>
      <c r="I38" s="346" t="s">
        <v>109</v>
      </c>
      <c r="J38" s="346" t="s">
        <v>109</v>
      </c>
      <c r="K38" s="346" t="s">
        <v>109</v>
      </c>
      <c r="L38" s="346" t="s">
        <v>109</v>
      </c>
      <c r="M38" s="346" t="s">
        <v>109</v>
      </c>
      <c r="N38" s="346" t="s">
        <v>109</v>
      </c>
      <c r="O38" s="346" t="s">
        <v>109</v>
      </c>
      <c r="P38" s="346" t="s">
        <v>109</v>
      </c>
      <c r="Q38" s="346" t="s">
        <v>109</v>
      </c>
      <c r="R38" s="346" t="s">
        <v>109</v>
      </c>
      <c r="S38" s="346" t="s">
        <v>109</v>
      </c>
      <c r="T38" s="346" t="s">
        <v>109</v>
      </c>
      <c r="U38" s="346" t="s">
        <v>109</v>
      </c>
      <c r="V38" s="346" t="s">
        <v>109</v>
      </c>
      <c r="W38" s="346" t="s">
        <v>109</v>
      </c>
      <c r="X38" s="346" t="s">
        <v>109</v>
      </c>
      <c r="Y38" s="346" t="s">
        <v>109</v>
      </c>
      <c r="Z38" s="346" t="s">
        <v>109</v>
      </c>
      <c r="AA38" s="346" t="s">
        <v>109</v>
      </c>
      <c r="AB38" s="346" t="s">
        <v>279</v>
      </c>
      <c r="AC38" s="346" t="s">
        <v>279</v>
      </c>
      <c r="AD38" s="346" t="s">
        <v>279</v>
      </c>
      <c r="AE38" s="346" t="s">
        <v>279</v>
      </c>
      <c r="AF38" s="346" t="s">
        <v>279</v>
      </c>
      <c r="AG38" s="346" t="s">
        <v>279</v>
      </c>
      <c r="AH38" s="346" t="s">
        <v>279</v>
      </c>
      <c r="AI38" s="346" t="s">
        <v>279</v>
      </c>
      <c r="AJ38" s="346" t="s">
        <v>279</v>
      </c>
      <c r="AK38" s="346" t="s">
        <v>279</v>
      </c>
      <c r="AL38" s="346" t="s">
        <v>279</v>
      </c>
      <c r="AM38" s="346" t="s">
        <v>279</v>
      </c>
      <c r="AN38" s="346" t="s">
        <v>645</v>
      </c>
      <c r="AO38" s="346" t="s">
        <v>279</v>
      </c>
      <c r="AP38" s="346" t="s">
        <v>279</v>
      </c>
      <c r="AQ38" s="346" t="s">
        <v>279</v>
      </c>
      <c r="AR38" s="346" t="s">
        <v>279</v>
      </c>
      <c r="AS38" s="346" t="s">
        <v>279</v>
      </c>
      <c r="AT38" s="346" t="s">
        <v>645</v>
      </c>
      <c r="AU38" s="346" t="s">
        <v>279</v>
      </c>
      <c r="AV38" s="346" t="s">
        <v>279</v>
      </c>
      <c r="AW38" s="346" t="s">
        <v>279</v>
      </c>
      <c r="AX38" s="346" t="s">
        <v>279</v>
      </c>
      <c r="AY38" s="346" t="s">
        <v>279</v>
      </c>
      <c r="AZ38" s="346" t="s">
        <v>109</v>
      </c>
      <c r="BA38" s="346" t="s">
        <v>109</v>
      </c>
      <c r="BB38" s="346" t="s">
        <v>109</v>
      </c>
      <c r="BC38" s="346" t="s">
        <v>109</v>
      </c>
      <c r="BD38" s="346" t="s">
        <v>109</v>
      </c>
      <c r="BE38" s="346" t="s">
        <v>109</v>
      </c>
      <c r="BF38" s="346" t="s">
        <v>645</v>
      </c>
      <c r="BG38" s="346" t="s">
        <v>109</v>
      </c>
      <c r="BH38" s="346" t="s">
        <v>109</v>
      </c>
      <c r="BI38" s="346" t="s">
        <v>109</v>
      </c>
      <c r="BJ38" s="346" t="s">
        <v>109</v>
      </c>
      <c r="BK38" s="346" t="s">
        <v>109</v>
      </c>
      <c r="BL38" s="346" t="s">
        <v>645</v>
      </c>
      <c r="BM38" s="346" t="s">
        <v>279</v>
      </c>
      <c r="BN38" s="346" t="s">
        <v>279</v>
      </c>
      <c r="BO38" s="346" t="s">
        <v>279</v>
      </c>
      <c r="BP38" s="346" t="s">
        <v>279</v>
      </c>
      <c r="BQ38" s="346" t="s">
        <v>279</v>
      </c>
      <c r="BR38" s="346" t="s">
        <v>645</v>
      </c>
      <c r="BS38" s="346" t="s">
        <v>279</v>
      </c>
      <c r="BT38" s="346" t="s">
        <v>279</v>
      </c>
      <c r="BU38" s="346" t="s">
        <v>279</v>
      </c>
      <c r="BV38" s="346" t="s">
        <v>279</v>
      </c>
      <c r="BW38" s="346" t="s">
        <v>279</v>
      </c>
      <c r="BX38" s="346" t="s">
        <v>109</v>
      </c>
    </row>
    <row r="39" s="25" customFormat="1" ht="63" hidden="1">
      <c r="A39" s="33" t="s">
        <v>142</v>
      </c>
      <c r="B39" s="34" t="s">
        <v>145</v>
      </c>
      <c r="C39" s="83" t="s">
        <v>108</v>
      </c>
      <c r="D39" s="346" t="s">
        <v>109</v>
      </c>
      <c r="E39" s="346" t="s">
        <v>109</v>
      </c>
      <c r="F39" s="346" t="s">
        <v>109</v>
      </c>
      <c r="G39" s="346" t="s">
        <v>109</v>
      </c>
      <c r="H39" s="346" t="s">
        <v>109</v>
      </c>
      <c r="I39" s="346" t="s">
        <v>109</v>
      </c>
      <c r="J39" s="346" t="s">
        <v>109</v>
      </c>
      <c r="K39" s="346" t="s">
        <v>109</v>
      </c>
      <c r="L39" s="346" t="s">
        <v>109</v>
      </c>
      <c r="M39" s="346" t="s">
        <v>109</v>
      </c>
      <c r="N39" s="346" t="s">
        <v>109</v>
      </c>
      <c r="O39" s="346" t="s">
        <v>109</v>
      </c>
      <c r="P39" s="346" t="s">
        <v>109</v>
      </c>
      <c r="Q39" s="346" t="s">
        <v>109</v>
      </c>
      <c r="R39" s="346" t="s">
        <v>109</v>
      </c>
      <c r="S39" s="346" t="s">
        <v>109</v>
      </c>
      <c r="T39" s="346" t="s">
        <v>109</v>
      </c>
      <c r="U39" s="346" t="s">
        <v>109</v>
      </c>
      <c r="V39" s="346" t="s">
        <v>109</v>
      </c>
      <c r="W39" s="346" t="s">
        <v>109</v>
      </c>
      <c r="X39" s="346" t="s">
        <v>109</v>
      </c>
      <c r="Y39" s="346" t="s">
        <v>109</v>
      </c>
      <c r="Z39" s="346" t="s">
        <v>109</v>
      </c>
      <c r="AA39" s="346" t="s">
        <v>109</v>
      </c>
      <c r="AB39" s="346" t="s">
        <v>279</v>
      </c>
      <c r="AC39" s="346" t="s">
        <v>279</v>
      </c>
      <c r="AD39" s="346" t="s">
        <v>279</v>
      </c>
      <c r="AE39" s="346" t="s">
        <v>279</v>
      </c>
      <c r="AF39" s="346" t="s">
        <v>279</v>
      </c>
      <c r="AG39" s="346" t="s">
        <v>279</v>
      </c>
      <c r="AH39" s="346" t="s">
        <v>279</v>
      </c>
      <c r="AI39" s="346" t="s">
        <v>279</v>
      </c>
      <c r="AJ39" s="346" t="s">
        <v>279</v>
      </c>
      <c r="AK39" s="346" t="s">
        <v>279</v>
      </c>
      <c r="AL39" s="346" t="s">
        <v>279</v>
      </c>
      <c r="AM39" s="346" t="s">
        <v>279</v>
      </c>
      <c r="AN39" s="346" t="s">
        <v>645</v>
      </c>
      <c r="AO39" s="346" t="s">
        <v>279</v>
      </c>
      <c r="AP39" s="346" t="s">
        <v>279</v>
      </c>
      <c r="AQ39" s="346" t="s">
        <v>279</v>
      </c>
      <c r="AR39" s="346" t="s">
        <v>279</v>
      </c>
      <c r="AS39" s="346" t="s">
        <v>279</v>
      </c>
      <c r="AT39" s="346" t="s">
        <v>645</v>
      </c>
      <c r="AU39" s="346" t="s">
        <v>279</v>
      </c>
      <c r="AV39" s="346" t="s">
        <v>279</v>
      </c>
      <c r="AW39" s="346" t="s">
        <v>279</v>
      </c>
      <c r="AX39" s="346" t="s">
        <v>279</v>
      </c>
      <c r="AY39" s="346" t="s">
        <v>279</v>
      </c>
      <c r="AZ39" s="346" t="s">
        <v>109</v>
      </c>
      <c r="BA39" s="346" t="s">
        <v>109</v>
      </c>
      <c r="BB39" s="346" t="s">
        <v>109</v>
      </c>
      <c r="BC39" s="346" t="s">
        <v>109</v>
      </c>
      <c r="BD39" s="346" t="s">
        <v>109</v>
      </c>
      <c r="BE39" s="346" t="s">
        <v>109</v>
      </c>
      <c r="BF39" s="346" t="s">
        <v>645</v>
      </c>
      <c r="BG39" s="346" t="s">
        <v>109</v>
      </c>
      <c r="BH39" s="346" t="s">
        <v>109</v>
      </c>
      <c r="BI39" s="346" t="s">
        <v>109</v>
      </c>
      <c r="BJ39" s="346" t="s">
        <v>109</v>
      </c>
      <c r="BK39" s="346" t="s">
        <v>109</v>
      </c>
      <c r="BL39" s="346" t="s">
        <v>645</v>
      </c>
      <c r="BM39" s="346" t="s">
        <v>279</v>
      </c>
      <c r="BN39" s="346" t="s">
        <v>279</v>
      </c>
      <c r="BO39" s="346" t="s">
        <v>279</v>
      </c>
      <c r="BP39" s="346" t="s">
        <v>279</v>
      </c>
      <c r="BQ39" s="346" t="s">
        <v>279</v>
      </c>
      <c r="BR39" s="346" t="s">
        <v>645</v>
      </c>
      <c r="BS39" s="346" t="s">
        <v>279</v>
      </c>
      <c r="BT39" s="346" t="s">
        <v>279</v>
      </c>
      <c r="BU39" s="346" t="s">
        <v>279</v>
      </c>
      <c r="BV39" s="346" t="s">
        <v>279</v>
      </c>
      <c r="BW39" s="346" t="s">
        <v>279</v>
      </c>
      <c r="BX39" s="346" t="s">
        <v>109</v>
      </c>
    </row>
    <row r="40" s="25" customFormat="1" ht="63" hidden="1">
      <c r="A40" s="33" t="s">
        <v>142</v>
      </c>
      <c r="B40" s="34" t="s">
        <v>146</v>
      </c>
      <c r="C40" s="83" t="s">
        <v>108</v>
      </c>
      <c r="D40" s="346" t="s">
        <v>109</v>
      </c>
      <c r="E40" s="346" t="s">
        <v>109</v>
      </c>
      <c r="F40" s="346" t="s">
        <v>109</v>
      </c>
      <c r="G40" s="346" t="s">
        <v>109</v>
      </c>
      <c r="H40" s="346" t="s">
        <v>109</v>
      </c>
      <c r="I40" s="346" t="s">
        <v>109</v>
      </c>
      <c r="J40" s="346" t="s">
        <v>109</v>
      </c>
      <c r="K40" s="346" t="s">
        <v>109</v>
      </c>
      <c r="L40" s="346" t="s">
        <v>109</v>
      </c>
      <c r="M40" s="346" t="s">
        <v>109</v>
      </c>
      <c r="N40" s="346" t="s">
        <v>109</v>
      </c>
      <c r="O40" s="346" t="s">
        <v>109</v>
      </c>
      <c r="P40" s="346" t="s">
        <v>109</v>
      </c>
      <c r="Q40" s="346" t="s">
        <v>109</v>
      </c>
      <c r="R40" s="346" t="s">
        <v>109</v>
      </c>
      <c r="S40" s="346" t="s">
        <v>109</v>
      </c>
      <c r="T40" s="346" t="s">
        <v>109</v>
      </c>
      <c r="U40" s="346" t="s">
        <v>109</v>
      </c>
      <c r="V40" s="346" t="s">
        <v>109</v>
      </c>
      <c r="W40" s="346" t="s">
        <v>109</v>
      </c>
      <c r="X40" s="346" t="s">
        <v>109</v>
      </c>
      <c r="Y40" s="346" t="s">
        <v>109</v>
      </c>
      <c r="Z40" s="346" t="s">
        <v>109</v>
      </c>
      <c r="AA40" s="346" t="s">
        <v>109</v>
      </c>
      <c r="AB40" s="346" t="s">
        <v>279</v>
      </c>
      <c r="AC40" s="346" t="s">
        <v>279</v>
      </c>
      <c r="AD40" s="346" t="s">
        <v>279</v>
      </c>
      <c r="AE40" s="346" t="s">
        <v>279</v>
      </c>
      <c r="AF40" s="346" t="s">
        <v>279</v>
      </c>
      <c r="AG40" s="346" t="s">
        <v>279</v>
      </c>
      <c r="AH40" s="346" t="s">
        <v>279</v>
      </c>
      <c r="AI40" s="346" t="s">
        <v>279</v>
      </c>
      <c r="AJ40" s="346" t="s">
        <v>279</v>
      </c>
      <c r="AK40" s="346" t="s">
        <v>279</v>
      </c>
      <c r="AL40" s="346" t="s">
        <v>279</v>
      </c>
      <c r="AM40" s="346" t="s">
        <v>279</v>
      </c>
      <c r="AN40" s="346" t="s">
        <v>645</v>
      </c>
      <c r="AO40" s="346" t="s">
        <v>279</v>
      </c>
      <c r="AP40" s="346" t="s">
        <v>279</v>
      </c>
      <c r="AQ40" s="346" t="s">
        <v>279</v>
      </c>
      <c r="AR40" s="346" t="s">
        <v>279</v>
      </c>
      <c r="AS40" s="346" t="s">
        <v>279</v>
      </c>
      <c r="AT40" s="346" t="s">
        <v>645</v>
      </c>
      <c r="AU40" s="346" t="s">
        <v>279</v>
      </c>
      <c r="AV40" s="346" t="s">
        <v>279</v>
      </c>
      <c r="AW40" s="346" t="s">
        <v>279</v>
      </c>
      <c r="AX40" s="346" t="s">
        <v>279</v>
      </c>
      <c r="AY40" s="346" t="s">
        <v>279</v>
      </c>
      <c r="AZ40" s="346" t="s">
        <v>109</v>
      </c>
      <c r="BA40" s="346" t="s">
        <v>109</v>
      </c>
      <c r="BB40" s="346" t="s">
        <v>109</v>
      </c>
      <c r="BC40" s="346" t="s">
        <v>109</v>
      </c>
      <c r="BD40" s="346" t="s">
        <v>109</v>
      </c>
      <c r="BE40" s="346" t="s">
        <v>109</v>
      </c>
      <c r="BF40" s="346" t="s">
        <v>645</v>
      </c>
      <c r="BG40" s="346" t="s">
        <v>109</v>
      </c>
      <c r="BH40" s="346" t="s">
        <v>109</v>
      </c>
      <c r="BI40" s="346" t="s">
        <v>109</v>
      </c>
      <c r="BJ40" s="346" t="s">
        <v>109</v>
      </c>
      <c r="BK40" s="346" t="s">
        <v>109</v>
      </c>
      <c r="BL40" s="346" t="s">
        <v>645</v>
      </c>
      <c r="BM40" s="346" t="s">
        <v>279</v>
      </c>
      <c r="BN40" s="346" t="s">
        <v>279</v>
      </c>
      <c r="BO40" s="346" t="s">
        <v>279</v>
      </c>
      <c r="BP40" s="346" t="s">
        <v>279</v>
      </c>
      <c r="BQ40" s="346" t="s">
        <v>279</v>
      </c>
      <c r="BR40" s="346" t="s">
        <v>645</v>
      </c>
      <c r="BS40" s="346" t="s">
        <v>279</v>
      </c>
      <c r="BT40" s="346" t="s">
        <v>279</v>
      </c>
      <c r="BU40" s="346" t="s">
        <v>279</v>
      </c>
      <c r="BV40" s="346" t="s">
        <v>279</v>
      </c>
      <c r="BW40" s="346" t="s">
        <v>279</v>
      </c>
      <c r="BX40" s="346" t="s">
        <v>109</v>
      </c>
    </row>
    <row r="41" s="25" customFormat="1" ht="31.5" hidden="1">
      <c r="A41" s="33" t="s">
        <v>147</v>
      </c>
      <c r="B41" s="34" t="s">
        <v>143</v>
      </c>
      <c r="C41" s="83" t="s">
        <v>108</v>
      </c>
      <c r="D41" s="346" t="s">
        <v>109</v>
      </c>
      <c r="E41" s="346" t="s">
        <v>109</v>
      </c>
      <c r="F41" s="346" t="s">
        <v>109</v>
      </c>
      <c r="G41" s="346" t="s">
        <v>109</v>
      </c>
      <c r="H41" s="346" t="s">
        <v>109</v>
      </c>
      <c r="I41" s="346" t="s">
        <v>109</v>
      </c>
      <c r="J41" s="346" t="s">
        <v>109</v>
      </c>
      <c r="K41" s="346" t="s">
        <v>109</v>
      </c>
      <c r="L41" s="346" t="s">
        <v>109</v>
      </c>
      <c r="M41" s="346" t="s">
        <v>109</v>
      </c>
      <c r="N41" s="346" t="s">
        <v>109</v>
      </c>
      <c r="O41" s="346" t="s">
        <v>109</v>
      </c>
      <c r="P41" s="346" t="s">
        <v>109</v>
      </c>
      <c r="Q41" s="346" t="s">
        <v>109</v>
      </c>
      <c r="R41" s="346" t="s">
        <v>109</v>
      </c>
      <c r="S41" s="346" t="s">
        <v>109</v>
      </c>
      <c r="T41" s="346" t="s">
        <v>109</v>
      </c>
      <c r="U41" s="346" t="s">
        <v>109</v>
      </c>
      <c r="V41" s="346" t="s">
        <v>109</v>
      </c>
      <c r="W41" s="346" t="s">
        <v>109</v>
      </c>
      <c r="X41" s="346" t="s">
        <v>109</v>
      </c>
      <c r="Y41" s="346" t="s">
        <v>109</v>
      </c>
      <c r="Z41" s="346" t="s">
        <v>109</v>
      </c>
      <c r="AA41" s="346" t="s">
        <v>109</v>
      </c>
      <c r="AB41" s="346" t="s">
        <v>279</v>
      </c>
      <c r="AC41" s="346" t="s">
        <v>279</v>
      </c>
      <c r="AD41" s="346" t="s">
        <v>279</v>
      </c>
      <c r="AE41" s="346" t="s">
        <v>279</v>
      </c>
      <c r="AF41" s="346" t="s">
        <v>279</v>
      </c>
      <c r="AG41" s="346" t="s">
        <v>279</v>
      </c>
      <c r="AH41" s="346" t="s">
        <v>279</v>
      </c>
      <c r="AI41" s="346" t="s">
        <v>279</v>
      </c>
      <c r="AJ41" s="346" t="s">
        <v>279</v>
      </c>
      <c r="AK41" s="346" t="s">
        <v>279</v>
      </c>
      <c r="AL41" s="346" t="s">
        <v>279</v>
      </c>
      <c r="AM41" s="346" t="s">
        <v>279</v>
      </c>
      <c r="AN41" s="346" t="s">
        <v>645</v>
      </c>
      <c r="AO41" s="346" t="s">
        <v>279</v>
      </c>
      <c r="AP41" s="346" t="s">
        <v>279</v>
      </c>
      <c r="AQ41" s="346" t="s">
        <v>279</v>
      </c>
      <c r="AR41" s="346" t="s">
        <v>279</v>
      </c>
      <c r="AS41" s="346" t="s">
        <v>279</v>
      </c>
      <c r="AT41" s="346" t="s">
        <v>645</v>
      </c>
      <c r="AU41" s="346" t="s">
        <v>279</v>
      </c>
      <c r="AV41" s="346" t="s">
        <v>279</v>
      </c>
      <c r="AW41" s="346" t="s">
        <v>279</v>
      </c>
      <c r="AX41" s="346" t="s">
        <v>279</v>
      </c>
      <c r="AY41" s="346" t="s">
        <v>279</v>
      </c>
      <c r="AZ41" s="346" t="s">
        <v>109</v>
      </c>
      <c r="BA41" s="346" t="s">
        <v>109</v>
      </c>
      <c r="BB41" s="346" t="s">
        <v>109</v>
      </c>
      <c r="BC41" s="346" t="s">
        <v>109</v>
      </c>
      <c r="BD41" s="346" t="s">
        <v>109</v>
      </c>
      <c r="BE41" s="346" t="s">
        <v>109</v>
      </c>
      <c r="BF41" s="346" t="s">
        <v>645</v>
      </c>
      <c r="BG41" s="346" t="s">
        <v>109</v>
      </c>
      <c r="BH41" s="346" t="s">
        <v>109</v>
      </c>
      <c r="BI41" s="346" t="s">
        <v>109</v>
      </c>
      <c r="BJ41" s="346" t="s">
        <v>109</v>
      </c>
      <c r="BK41" s="346" t="s">
        <v>109</v>
      </c>
      <c r="BL41" s="346" t="s">
        <v>645</v>
      </c>
      <c r="BM41" s="346" t="s">
        <v>279</v>
      </c>
      <c r="BN41" s="346" t="s">
        <v>279</v>
      </c>
      <c r="BO41" s="346" t="s">
        <v>279</v>
      </c>
      <c r="BP41" s="346" t="s">
        <v>279</v>
      </c>
      <c r="BQ41" s="346" t="s">
        <v>279</v>
      </c>
      <c r="BR41" s="346" t="s">
        <v>645</v>
      </c>
      <c r="BS41" s="346" t="s">
        <v>279</v>
      </c>
      <c r="BT41" s="346" t="s">
        <v>279</v>
      </c>
      <c r="BU41" s="346" t="s">
        <v>279</v>
      </c>
      <c r="BV41" s="346" t="s">
        <v>279</v>
      </c>
      <c r="BW41" s="346" t="s">
        <v>279</v>
      </c>
      <c r="BX41" s="346" t="s">
        <v>109</v>
      </c>
    </row>
    <row r="42" s="25" customFormat="1" ht="63" hidden="1">
      <c r="A42" s="33" t="s">
        <v>147</v>
      </c>
      <c r="B42" s="34" t="s">
        <v>144</v>
      </c>
      <c r="C42" s="83" t="s">
        <v>108</v>
      </c>
      <c r="D42" s="346" t="s">
        <v>109</v>
      </c>
      <c r="E42" s="346" t="s">
        <v>109</v>
      </c>
      <c r="F42" s="346" t="s">
        <v>109</v>
      </c>
      <c r="G42" s="346" t="s">
        <v>109</v>
      </c>
      <c r="H42" s="346" t="s">
        <v>109</v>
      </c>
      <c r="I42" s="346" t="s">
        <v>109</v>
      </c>
      <c r="J42" s="346" t="s">
        <v>109</v>
      </c>
      <c r="K42" s="346" t="s">
        <v>109</v>
      </c>
      <c r="L42" s="346" t="s">
        <v>109</v>
      </c>
      <c r="M42" s="346" t="s">
        <v>109</v>
      </c>
      <c r="N42" s="346" t="s">
        <v>109</v>
      </c>
      <c r="O42" s="346" t="s">
        <v>109</v>
      </c>
      <c r="P42" s="346" t="s">
        <v>109</v>
      </c>
      <c r="Q42" s="346" t="s">
        <v>109</v>
      </c>
      <c r="R42" s="346" t="s">
        <v>109</v>
      </c>
      <c r="S42" s="346" t="s">
        <v>109</v>
      </c>
      <c r="T42" s="346" t="s">
        <v>109</v>
      </c>
      <c r="U42" s="346" t="s">
        <v>109</v>
      </c>
      <c r="V42" s="346" t="s">
        <v>109</v>
      </c>
      <c r="W42" s="346" t="s">
        <v>109</v>
      </c>
      <c r="X42" s="346" t="s">
        <v>109</v>
      </c>
      <c r="Y42" s="346" t="s">
        <v>109</v>
      </c>
      <c r="Z42" s="346" t="s">
        <v>109</v>
      </c>
      <c r="AA42" s="346" t="s">
        <v>109</v>
      </c>
      <c r="AB42" s="346" t="s">
        <v>279</v>
      </c>
      <c r="AC42" s="346" t="s">
        <v>279</v>
      </c>
      <c r="AD42" s="346" t="s">
        <v>279</v>
      </c>
      <c r="AE42" s="346" t="s">
        <v>279</v>
      </c>
      <c r="AF42" s="346" t="s">
        <v>279</v>
      </c>
      <c r="AG42" s="346" t="s">
        <v>279</v>
      </c>
      <c r="AH42" s="346" t="s">
        <v>279</v>
      </c>
      <c r="AI42" s="346" t="s">
        <v>279</v>
      </c>
      <c r="AJ42" s="346" t="s">
        <v>279</v>
      </c>
      <c r="AK42" s="346" t="s">
        <v>279</v>
      </c>
      <c r="AL42" s="346" t="s">
        <v>279</v>
      </c>
      <c r="AM42" s="346" t="s">
        <v>279</v>
      </c>
      <c r="AN42" s="346" t="s">
        <v>645</v>
      </c>
      <c r="AO42" s="346" t="s">
        <v>279</v>
      </c>
      <c r="AP42" s="346" t="s">
        <v>279</v>
      </c>
      <c r="AQ42" s="346" t="s">
        <v>279</v>
      </c>
      <c r="AR42" s="346" t="s">
        <v>279</v>
      </c>
      <c r="AS42" s="346" t="s">
        <v>279</v>
      </c>
      <c r="AT42" s="346" t="s">
        <v>645</v>
      </c>
      <c r="AU42" s="346" t="s">
        <v>279</v>
      </c>
      <c r="AV42" s="346" t="s">
        <v>279</v>
      </c>
      <c r="AW42" s="346" t="s">
        <v>279</v>
      </c>
      <c r="AX42" s="346" t="s">
        <v>279</v>
      </c>
      <c r="AY42" s="346" t="s">
        <v>279</v>
      </c>
      <c r="AZ42" s="346" t="s">
        <v>109</v>
      </c>
      <c r="BA42" s="346" t="s">
        <v>109</v>
      </c>
      <c r="BB42" s="346" t="s">
        <v>109</v>
      </c>
      <c r="BC42" s="346" t="s">
        <v>109</v>
      </c>
      <c r="BD42" s="346" t="s">
        <v>109</v>
      </c>
      <c r="BE42" s="346" t="s">
        <v>109</v>
      </c>
      <c r="BF42" s="346" t="s">
        <v>645</v>
      </c>
      <c r="BG42" s="346" t="s">
        <v>109</v>
      </c>
      <c r="BH42" s="346" t="s">
        <v>109</v>
      </c>
      <c r="BI42" s="346" t="s">
        <v>109</v>
      </c>
      <c r="BJ42" s="346" t="s">
        <v>109</v>
      </c>
      <c r="BK42" s="346" t="s">
        <v>109</v>
      </c>
      <c r="BL42" s="346" t="s">
        <v>645</v>
      </c>
      <c r="BM42" s="346" t="s">
        <v>279</v>
      </c>
      <c r="BN42" s="346" t="s">
        <v>279</v>
      </c>
      <c r="BO42" s="346" t="s">
        <v>279</v>
      </c>
      <c r="BP42" s="346" t="s">
        <v>279</v>
      </c>
      <c r="BQ42" s="346" t="s">
        <v>279</v>
      </c>
      <c r="BR42" s="346" t="s">
        <v>645</v>
      </c>
      <c r="BS42" s="346" t="s">
        <v>279</v>
      </c>
      <c r="BT42" s="346" t="s">
        <v>279</v>
      </c>
      <c r="BU42" s="346" t="s">
        <v>279</v>
      </c>
      <c r="BV42" s="346" t="s">
        <v>279</v>
      </c>
      <c r="BW42" s="346" t="s">
        <v>279</v>
      </c>
      <c r="BX42" s="346" t="s">
        <v>109</v>
      </c>
    </row>
    <row r="43" s="25" customFormat="1" ht="63" hidden="1">
      <c r="A43" s="33" t="s">
        <v>147</v>
      </c>
      <c r="B43" s="34" t="s">
        <v>145</v>
      </c>
      <c r="C43" s="83" t="s">
        <v>108</v>
      </c>
      <c r="D43" s="346" t="s">
        <v>109</v>
      </c>
      <c r="E43" s="346" t="s">
        <v>109</v>
      </c>
      <c r="F43" s="346" t="s">
        <v>109</v>
      </c>
      <c r="G43" s="346" t="s">
        <v>109</v>
      </c>
      <c r="H43" s="346" t="s">
        <v>109</v>
      </c>
      <c r="I43" s="346" t="s">
        <v>109</v>
      </c>
      <c r="J43" s="346" t="s">
        <v>109</v>
      </c>
      <c r="K43" s="346" t="s">
        <v>109</v>
      </c>
      <c r="L43" s="346" t="s">
        <v>109</v>
      </c>
      <c r="M43" s="346" t="s">
        <v>109</v>
      </c>
      <c r="N43" s="346" t="s">
        <v>109</v>
      </c>
      <c r="O43" s="346" t="s">
        <v>109</v>
      </c>
      <c r="P43" s="346" t="s">
        <v>109</v>
      </c>
      <c r="Q43" s="346" t="s">
        <v>109</v>
      </c>
      <c r="R43" s="346" t="s">
        <v>109</v>
      </c>
      <c r="S43" s="346" t="s">
        <v>109</v>
      </c>
      <c r="T43" s="346" t="s">
        <v>109</v>
      </c>
      <c r="U43" s="346" t="s">
        <v>109</v>
      </c>
      <c r="V43" s="346" t="s">
        <v>109</v>
      </c>
      <c r="W43" s="346" t="s">
        <v>109</v>
      </c>
      <c r="X43" s="346" t="s">
        <v>109</v>
      </c>
      <c r="Y43" s="346" t="s">
        <v>109</v>
      </c>
      <c r="Z43" s="346" t="s">
        <v>109</v>
      </c>
      <c r="AA43" s="346" t="s">
        <v>109</v>
      </c>
      <c r="AB43" s="346" t="s">
        <v>279</v>
      </c>
      <c r="AC43" s="346" t="s">
        <v>279</v>
      </c>
      <c r="AD43" s="346" t="s">
        <v>279</v>
      </c>
      <c r="AE43" s="346" t="s">
        <v>279</v>
      </c>
      <c r="AF43" s="346" t="s">
        <v>279</v>
      </c>
      <c r="AG43" s="346" t="s">
        <v>279</v>
      </c>
      <c r="AH43" s="346" t="s">
        <v>279</v>
      </c>
      <c r="AI43" s="346" t="s">
        <v>279</v>
      </c>
      <c r="AJ43" s="346" t="s">
        <v>279</v>
      </c>
      <c r="AK43" s="346" t="s">
        <v>279</v>
      </c>
      <c r="AL43" s="346" t="s">
        <v>279</v>
      </c>
      <c r="AM43" s="346" t="s">
        <v>279</v>
      </c>
      <c r="AN43" s="346" t="s">
        <v>645</v>
      </c>
      <c r="AO43" s="346" t="s">
        <v>279</v>
      </c>
      <c r="AP43" s="346" t="s">
        <v>279</v>
      </c>
      <c r="AQ43" s="346" t="s">
        <v>279</v>
      </c>
      <c r="AR43" s="346" t="s">
        <v>279</v>
      </c>
      <c r="AS43" s="346" t="s">
        <v>279</v>
      </c>
      <c r="AT43" s="346" t="s">
        <v>645</v>
      </c>
      <c r="AU43" s="346" t="s">
        <v>279</v>
      </c>
      <c r="AV43" s="346" t="s">
        <v>279</v>
      </c>
      <c r="AW43" s="346" t="s">
        <v>279</v>
      </c>
      <c r="AX43" s="346" t="s">
        <v>279</v>
      </c>
      <c r="AY43" s="346" t="s">
        <v>279</v>
      </c>
      <c r="AZ43" s="346" t="s">
        <v>109</v>
      </c>
      <c r="BA43" s="346" t="s">
        <v>109</v>
      </c>
      <c r="BB43" s="346" t="s">
        <v>109</v>
      </c>
      <c r="BC43" s="346" t="s">
        <v>109</v>
      </c>
      <c r="BD43" s="346" t="s">
        <v>109</v>
      </c>
      <c r="BE43" s="346" t="s">
        <v>109</v>
      </c>
      <c r="BF43" s="346" t="s">
        <v>645</v>
      </c>
      <c r="BG43" s="346" t="s">
        <v>109</v>
      </c>
      <c r="BH43" s="346" t="s">
        <v>109</v>
      </c>
      <c r="BI43" s="346" t="s">
        <v>109</v>
      </c>
      <c r="BJ43" s="346" t="s">
        <v>109</v>
      </c>
      <c r="BK43" s="346" t="s">
        <v>109</v>
      </c>
      <c r="BL43" s="346" t="s">
        <v>645</v>
      </c>
      <c r="BM43" s="346" t="s">
        <v>279</v>
      </c>
      <c r="BN43" s="346" t="s">
        <v>279</v>
      </c>
      <c r="BO43" s="346" t="s">
        <v>279</v>
      </c>
      <c r="BP43" s="346" t="s">
        <v>279</v>
      </c>
      <c r="BQ43" s="346" t="s">
        <v>279</v>
      </c>
      <c r="BR43" s="346" t="s">
        <v>645</v>
      </c>
      <c r="BS43" s="346" t="s">
        <v>279</v>
      </c>
      <c r="BT43" s="346" t="s">
        <v>279</v>
      </c>
      <c r="BU43" s="346" t="s">
        <v>279</v>
      </c>
      <c r="BV43" s="346" t="s">
        <v>279</v>
      </c>
      <c r="BW43" s="346" t="s">
        <v>279</v>
      </c>
      <c r="BX43" s="346" t="s">
        <v>109</v>
      </c>
    </row>
    <row r="44" s="25" customFormat="1" ht="63" hidden="1">
      <c r="A44" s="33" t="s">
        <v>147</v>
      </c>
      <c r="B44" s="34" t="s">
        <v>148</v>
      </c>
      <c r="C44" s="83" t="s">
        <v>108</v>
      </c>
      <c r="D44" s="346" t="s">
        <v>109</v>
      </c>
      <c r="E44" s="346" t="s">
        <v>109</v>
      </c>
      <c r="F44" s="346" t="s">
        <v>109</v>
      </c>
      <c r="G44" s="346" t="s">
        <v>109</v>
      </c>
      <c r="H44" s="346" t="s">
        <v>109</v>
      </c>
      <c r="I44" s="346" t="s">
        <v>109</v>
      </c>
      <c r="J44" s="346" t="s">
        <v>109</v>
      </c>
      <c r="K44" s="346" t="s">
        <v>109</v>
      </c>
      <c r="L44" s="346" t="s">
        <v>109</v>
      </c>
      <c r="M44" s="346" t="s">
        <v>109</v>
      </c>
      <c r="N44" s="346" t="s">
        <v>109</v>
      </c>
      <c r="O44" s="346" t="s">
        <v>109</v>
      </c>
      <c r="P44" s="346" t="s">
        <v>109</v>
      </c>
      <c r="Q44" s="346" t="s">
        <v>109</v>
      </c>
      <c r="R44" s="346" t="s">
        <v>109</v>
      </c>
      <c r="S44" s="346" t="s">
        <v>109</v>
      </c>
      <c r="T44" s="346" t="s">
        <v>109</v>
      </c>
      <c r="U44" s="346" t="s">
        <v>109</v>
      </c>
      <c r="V44" s="346" t="s">
        <v>109</v>
      </c>
      <c r="W44" s="346" t="s">
        <v>109</v>
      </c>
      <c r="X44" s="346" t="s">
        <v>109</v>
      </c>
      <c r="Y44" s="346" t="s">
        <v>109</v>
      </c>
      <c r="Z44" s="346" t="s">
        <v>109</v>
      </c>
      <c r="AA44" s="346" t="s">
        <v>109</v>
      </c>
      <c r="AB44" s="346" t="s">
        <v>279</v>
      </c>
      <c r="AC44" s="346" t="s">
        <v>279</v>
      </c>
      <c r="AD44" s="346" t="s">
        <v>279</v>
      </c>
      <c r="AE44" s="346" t="s">
        <v>279</v>
      </c>
      <c r="AF44" s="346" t="s">
        <v>279</v>
      </c>
      <c r="AG44" s="346" t="s">
        <v>279</v>
      </c>
      <c r="AH44" s="346" t="s">
        <v>279</v>
      </c>
      <c r="AI44" s="346" t="s">
        <v>279</v>
      </c>
      <c r="AJ44" s="346" t="s">
        <v>279</v>
      </c>
      <c r="AK44" s="346" t="s">
        <v>279</v>
      </c>
      <c r="AL44" s="346" t="s">
        <v>279</v>
      </c>
      <c r="AM44" s="346" t="s">
        <v>279</v>
      </c>
      <c r="AN44" s="346" t="s">
        <v>645</v>
      </c>
      <c r="AO44" s="346" t="s">
        <v>279</v>
      </c>
      <c r="AP44" s="346" t="s">
        <v>279</v>
      </c>
      <c r="AQ44" s="346" t="s">
        <v>279</v>
      </c>
      <c r="AR44" s="346" t="s">
        <v>279</v>
      </c>
      <c r="AS44" s="346" t="s">
        <v>279</v>
      </c>
      <c r="AT44" s="346" t="s">
        <v>645</v>
      </c>
      <c r="AU44" s="346" t="s">
        <v>279</v>
      </c>
      <c r="AV44" s="346" t="s">
        <v>279</v>
      </c>
      <c r="AW44" s="346" t="s">
        <v>279</v>
      </c>
      <c r="AX44" s="346" t="s">
        <v>279</v>
      </c>
      <c r="AY44" s="346" t="s">
        <v>279</v>
      </c>
      <c r="AZ44" s="346" t="s">
        <v>109</v>
      </c>
      <c r="BA44" s="346" t="s">
        <v>109</v>
      </c>
      <c r="BB44" s="346" t="s">
        <v>109</v>
      </c>
      <c r="BC44" s="346" t="s">
        <v>109</v>
      </c>
      <c r="BD44" s="346" t="s">
        <v>109</v>
      </c>
      <c r="BE44" s="346" t="s">
        <v>109</v>
      </c>
      <c r="BF44" s="346" t="s">
        <v>645</v>
      </c>
      <c r="BG44" s="346" t="s">
        <v>109</v>
      </c>
      <c r="BH44" s="346" t="s">
        <v>109</v>
      </c>
      <c r="BI44" s="346" t="s">
        <v>109</v>
      </c>
      <c r="BJ44" s="346" t="s">
        <v>109</v>
      </c>
      <c r="BK44" s="346" t="s">
        <v>109</v>
      </c>
      <c r="BL44" s="346" t="s">
        <v>645</v>
      </c>
      <c r="BM44" s="346" t="s">
        <v>279</v>
      </c>
      <c r="BN44" s="346" t="s">
        <v>279</v>
      </c>
      <c r="BO44" s="346" t="s">
        <v>279</v>
      </c>
      <c r="BP44" s="346" t="s">
        <v>279</v>
      </c>
      <c r="BQ44" s="346" t="s">
        <v>279</v>
      </c>
      <c r="BR44" s="346" t="s">
        <v>645</v>
      </c>
      <c r="BS44" s="346" t="s">
        <v>279</v>
      </c>
      <c r="BT44" s="346" t="s">
        <v>279</v>
      </c>
      <c r="BU44" s="346" t="s">
        <v>279</v>
      </c>
      <c r="BV44" s="346" t="s">
        <v>279</v>
      </c>
      <c r="BW44" s="346" t="s">
        <v>279</v>
      </c>
      <c r="BX44" s="346" t="s">
        <v>109</v>
      </c>
    </row>
    <row r="45" s="25" customFormat="1" ht="47.25" hidden="1">
      <c r="A45" s="33" t="s">
        <v>149</v>
      </c>
      <c r="B45" s="34" t="s">
        <v>150</v>
      </c>
      <c r="C45" s="83" t="s">
        <v>108</v>
      </c>
      <c r="D45" s="346" t="s">
        <v>109</v>
      </c>
      <c r="E45" s="346" t="s">
        <v>109</v>
      </c>
      <c r="F45" s="346" t="s">
        <v>109</v>
      </c>
      <c r="G45" s="346" t="s">
        <v>109</v>
      </c>
      <c r="H45" s="346" t="s">
        <v>109</v>
      </c>
      <c r="I45" s="346" t="s">
        <v>109</v>
      </c>
      <c r="J45" s="346" t="s">
        <v>109</v>
      </c>
      <c r="K45" s="346" t="s">
        <v>109</v>
      </c>
      <c r="L45" s="346" t="s">
        <v>109</v>
      </c>
      <c r="M45" s="346" t="s">
        <v>109</v>
      </c>
      <c r="N45" s="346" t="s">
        <v>109</v>
      </c>
      <c r="O45" s="346" t="s">
        <v>109</v>
      </c>
      <c r="P45" s="346" t="s">
        <v>109</v>
      </c>
      <c r="Q45" s="346" t="s">
        <v>109</v>
      </c>
      <c r="R45" s="346" t="s">
        <v>109</v>
      </c>
      <c r="S45" s="346" t="s">
        <v>109</v>
      </c>
      <c r="T45" s="346" t="s">
        <v>109</v>
      </c>
      <c r="U45" s="346" t="s">
        <v>109</v>
      </c>
      <c r="V45" s="346" t="s">
        <v>109</v>
      </c>
      <c r="W45" s="346" t="s">
        <v>109</v>
      </c>
      <c r="X45" s="346" t="s">
        <v>109</v>
      </c>
      <c r="Y45" s="346" t="s">
        <v>109</v>
      </c>
      <c r="Z45" s="346" t="s">
        <v>109</v>
      </c>
      <c r="AA45" s="346" t="s">
        <v>109</v>
      </c>
      <c r="AB45" s="346" t="s">
        <v>279</v>
      </c>
      <c r="AC45" s="346" t="s">
        <v>279</v>
      </c>
      <c r="AD45" s="346" t="s">
        <v>279</v>
      </c>
      <c r="AE45" s="346" t="s">
        <v>279</v>
      </c>
      <c r="AF45" s="346" t="s">
        <v>279</v>
      </c>
      <c r="AG45" s="346" t="s">
        <v>279</v>
      </c>
      <c r="AH45" s="346" t="s">
        <v>279</v>
      </c>
      <c r="AI45" s="346" t="s">
        <v>279</v>
      </c>
      <c r="AJ45" s="346" t="s">
        <v>279</v>
      </c>
      <c r="AK45" s="346" t="s">
        <v>279</v>
      </c>
      <c r="AL45" s="346" t="s">
        <v>279</v>
      </c>
      <c r="AM45" s="346" t="s">
        <v>279</v>
      </c>
      <c r="AN45" s="346" t="s">
        <v>645</v>
      </c>
      <c r="AO45" s="346" t="s">
        <v>279</v>
      </c>
      <c r="AP45" s="346" t="s">
        <v>279</v>
      </c>
      <c r="AQ45" s="346" t="s">
        <v>279</v>
      </c>
      <c r="AR45" s="346" t="s">
        <v>279</v>
      </c>
      <c r="AS45" s="346" t="s">
        <v>279</v>
      </c>
      <c r="AT45" s="346" t="s">
        <v>645</v>
      </c>
      <c r="AU45" s="346" t="s">
        <v>279</v>
      </c>
      <c r="AV45" s="346" t="s">
        <v>279</v>
      </c>
      <c r="AW45" s="346" t="s">
        <v>279</v>
      </c>
      <c r="AX45" s="346" t="s">
        <v>279</v>
      </c>
      <c r="AY45" s="346" t="s">
        <v>279</v>
      </c>
      <c r="AZ45" s="346" t="s">
        <v>109</v>
      </c>
      <c r="BA45" s="346" t="s">
        <v>109</v>
      </c>
      <c r="BB45" s="346" t="s">
        <v>109</v>
      </c>
      <c r="BC45" s="346" t="s">
        <v>109</v>
      </c>
      <c r="BD45" s="346" t="s">
        <v>109</v>
      </c>
      <c r="BE45" s="346" t="s">
        <v>109</v>
      </c>
      <c r="BF45" s="346" t="s">
        <v>645</v>
      </c>
      <c r="BG45" s="346" t="s">
        <v>109</v>
      </c>
      <c r="BH45" s="346" t="s">
        <v>109</v>
      </c>
      <c r="BI45" s="346" t="s">
        <v>109</v>
      </c>
      <c r="BJ45" s="346" t="s">
        <v>109</v>
      </c>
      <c r="BK45" s="346" t="s">
        <v>109</v>
      </c>
      <c r="BL45" s="346" t="s">
        <v>645</v>
      </c>
      <c r="BM45" s="346" t="s">
        <v>279</v>
      </c>
      <c r="BN45" s="346" t="s">
        <v>279</v>
      </c>
      <c r="BO45" s="346" t="s">
        <v>279</v>
      </c>
      <c r="BP45" s="346" t="s">
        <v>279</v>
      </c>
      <c r="BQ45" s="346" t="s">
        <v>279</v>
      </c>
      <c r="BR45" s="346" t="s">
        <v>645</v>
      </c>
      <c r="BS45" s="346" t="s">
        <v>279</v>
      </c>
      <c r="BT45" s="346" t="s">
        <v>279</v>
      </c>
      <c r="BU45" s="346" t="s">
        <v>279</v>
      </c>
      <c r="BV45" s="346" t="s">
        <v>279</v>
      </c>
      <c r="BW45" s="346" t="s">
        <v>279</v>
      </c>
      <c r="BX45" s="346" t="s">
        <v>109</v>
      </c>
    </row>
    <row r="46" s="25" customFormat="1" ht="47.25" hidden="1">
      <c r="A46" s="33" t="s">
        <v>151</v>
      </c>
      <c r="B46" s="34" t="s">
        <v>152</v>
      </c>
      <c r="C46" s="83" t="s">
        <v>108</v>
      </c>
      <c r="D46" s="346" t="s">
        <v>109</v>
      </c>
      <c r="E46" s="346" t="s">
        <v>109</v>
      </c>
      <c r="F46" s="346" t="s">
        <v>109</v>
      </c>
      <c r="G46" s="346" t="s">
        <v>109</v>
      </c>
      <c r="H46" s="346" t="s">
        <v>109</v>
      </c>
      <c r="I46" s="346" t="s">
        <v>109</v>
      </c>
      <c r="J46" s="346" t="s">
        <v>109</v>
      </c>
      <c r="K46" s="346" t="s">
        <v>109</v>
      </c>
      <c r="L46" s="346" t="s">
        <v>109</v>
      </c>
      <c r="M46" s="346" t="s">
        <v>109</v>
      </c>
      <c r="N46" s="346" t="s">
        <v>109</v>
      </c>
      <c r="O46" s="346" t="s">
        <v>109</v>
      </c>
      <c r="P46" s="346" t="s">
        <v>109</v>
      </c>
      <c r="Q46" s="346" t="s">
        <v>109</v>
      </c>
      <c r="R46" s="346" t="s">
        <v>109</v>
      </c>
      <c r="S46" s="346" t="s">
        <v>109</v>
      </c>
      <c r="T46" s="346" t="s">
        <v>109</v>
      </c>
      <c r="U46" s="346" t="s">
        <v>109</v>
      </c>
      <c r="V46" s="346" t="s">
        <v>109</v>
      </c>
      <c r="W46" s="346" t="s">
        <v>109</v>
      </c>
      <c r="X46" s="346" t="s">
        <v>109</v>
      </c>
      <c r="Y46" s="346" t="s">
        <v>109</v>
      </c>
      <c r="Z46" s="346" t="s">
        <v>109</v>
      </c>
      <c r="AA46" s="346" t="s">
        <v>109</v>
      </c>
      <c r="AB46" s="346" t="s">
        <v>279</v>
      </c>
      <c r="AC46" s="346" t="s">
        <v>279</v>
      </c>
      <c r="AD46" s="346" t="s">
        <v>279</v>
      </c>
      <c r="AE46" s="346" t="s">
        <v>279</v>
      </c>
      <c r="AF46" s="346" t="s">
        <v>279</v>
      </c>
      <c r="AG46" s="346" t="s">
        <v>279</v>
      </c>
      <c r="AH46" s="346" t="s">
        <v>279</v>
      </c>
      <c r="AI46" s="346" t="s">
        <v>279</v>
      </c>
      <c r="AJ46" s="346" t="s">
        <v>279</v>
      </c>
      <c r="AK46" s="346" t="s">
        <v>279</v>
      </c>
      <c r="AL46" s="346" t="s">
        <v>279</v>
      </c>
      <c r="AM46" s="346" t="s">
        <v>279</v>
      </c>
      <c r="AN46" s="346" t="s">
        <v>645</v>
      </c>
      <c r="AO46" s="346" t="s">
        <v>279</v>
      </c>
      <c r="AP46" s="346" t="s">
        <v>279</v>
      </c>
      <c r="AQ46" s="346" t="s">
        <v>279</v>
      </c>
      <c r="AR46" s="346" t="s">
        <v>279</v>
      </c>
      <c r="AS46" s="346" t="s">
        <v>279</v>
      </c>
      <c r="AT46" s="346" t="s">
        <v>645</v>
      </c>
      <c r="AU46" s="346" t="s">
        <v>279</v>
      </c>
      <c r="AV46" s="346" t="s">
        <v>279</v>
      </c>
      <c r="AW46" s="346" t="s">
        <v>279</v>
      </c>
      <c r="AX46" s="346" t="s">
        <v>279</v>
      </c>
      <c r="AY46" s="346" t="s">
        <v>279</v>
      </c>
      <c r="AZ46" s="346" t="s">
        <v>109</v>
      </c>
      <c r="BA46" s="346" t="s">
        <v>109</v>
      </c>
      <c r="BB46" s="346" t="s">
        <v>109</v>
      </c>
      <c r="BC46" s="346" t="s">
        <v>109</v>
      </c>
      <c r="BD46" s="346" t="s">
        <v>109</v>
      </c>
      <c r="BE46" s="346" t="s">
        <v>109</v>
      </c>
      <c r="BF46" s="346" t="s">
        <v>645</v>
      </c>
      <c r="BG46" s="346" t="s">
        <v>109</v>
      </c>
      <c r="BH46" s="346" t="s">
        <v>109</v>
      </c>
      <c r="BI46" s="346" t="s">
        <v>109</v>
      </c>
      <c r="BJ46" s="346" t="s">
        <v>109</v>
      </c>
      <c r="BK46" s="346" t="s">
        <v>109</v>
      </c>
      <c r="BL46" s="346" t="s">
        <v>645</v>
      </c>
      <c r="BM46" s="346" t="s">
        <v>279</v>
      </c>
      <c r="BN46" s="346" t="s">
        <v>279</v>
      </c>
      <c r="BO46" s="346" t="s">
        <v>279</v>
      </c>
      <c r="BP46" s="346" t="s">
        <v>279</v>
      </c>
      <c r="BQ46" s="346" t="s">
        <v>279</v>
      </c>
      <c r="BR46" s="346" t="s">
        <v>645</v>
      </c>
      <c r="BS46" s="346" t="s">
        <v>279</v>
      </c>
      <c r="BT46" s="346" t="s">
        <v>279</v>
      </c>
      <c r="BU46" s="346" t="s">
        <v>279</v>
      </c>
      <c r="BV46" s="346" t="s">
        <v>279</v>
      </c>
      <c r="BW46" s="346" t="s">
        <v>279</v>
      </c>
      <c r="BX46" s="346" t="s">
        <v>109</v>
      </c>
    </row>
    <row r="47" s="25" customFormat="1" ht="47.25" hidden="1">
      <c r="A47" s="33" t="s">
        <v>153</v>
      </c>
      <c r="B47" s="34" t="s">
        <v>154</v>
      </c>
      <c r="C47" s="83" t="s">
        <v>108</v>
      </c>
      <c r="D47" s="346" t="s">
        <v>109</v>
      </c>
      <c r="E47" s="346" t="s">
        <v>109</v>
      </c>
      <c r="F47" s="346" t="s">
        <v>109</v>
      </c>
      <c r="G47" s="346" t="s">
        <v>109</v>
      </c>
      <c r="H47" s="346" t="s">
        <v>109</v>
      </c>
      <c r="I47" s="346" t="s">
        <v>109</v>
      </c>
      <c r="J47" s="346" t="s">
        <v>109</v>
      </c>
      <c r="K47" s="346" t="s">
        <v>109</v>
      </c>
      <c r="L47" s="346" t="s">
        <v>109</v>
      </c>
      <c r="M47" s="346" t="s">
        <v>109</v>
      </c>
      <c r="N47" s="346" t="s">
        <v>109</v>
      </c>
      <c r="O47" s="346" t="s">
        <v>109</v>
      </c>
      <c r="P47" s="346" t="s">
        <v>109</v>
      </c>
      <c r="Q47" s="346" t="s">
        <v>109</v>
      </c>
      <c r="R47" s="346" t="s">
        <v>109</v>
      </c>
      <c r="S47" s="346" t="s">
        <v>109</v>
      </c>
      <c r="T47" s="346" t="s">
        <v>109</v>
      </c>
      <c r="U47" s="346" t="s">
        <v>109</v>
      </c>
      <c r="V47" s="346" t="s">
        <v>109</v>
      </c>
      <c r="W47" s="346" t="s">
        <v>109</v>
      </c>
      <c r="X47" s="346" t="s">
        <v>109</v>
      </c>
      <c r="Y47" s="346" t="s">
        <v>109</v>
      </c>
      <c r="Z47" s="346" t="s">
        <v>109</v>
      </c>
      <c r="AA47" s="346" t="s">
        <v>109</v>
      </c>
      <c r="AB47" s="346" t="s">
        <v>279</v>
      </c>
      <c r="AC47" s="346" t="s">
        <v>279</v>
      </c>
      <c r="AD47" s="346" t="s">
        <v>279</v>
      </c>
      <c r="AE47" s="346" t="s">
        <v>279</v>
      </c>
      <c r="AF47" s="346" t="s">
        <v>279</v>
      </c>
      <c r="AG47" s="346" t="s">
        <v>279</v>
      </c>
      <c r="AH47" s="346" t="s">
        <v>279</v>
      </c>
      <c r="AI47" s="346" t="s">
        <v>279</v>
      </c>
      <c r="AJ47" s="346" t="s">
        <v>279</v>
      </c>
      <c r="AK47" s="346" t="s">
        <v>279</v>
      </c>
      <c r="AL47" s="346" t="s">
        <v>279</v>
      </c>
      <c r="AM47" s="346" t="s">
        <v>279</v>
      </c>
      <c r="AN47" s="346" t="s">
        <v>645</v>
      </c>
      <c r="AO47" s="346" t="s">
        <v>279</v>
      </c>
      <c r="AP47" s="346" t="s">
        <v>279</v>
      </c>
      <c r="AQ47" s="346" t="s">
        <v>279</v>
      </c>
      <c r="AR47" s="346" t="s">
        <v>279</v>
      </c>
      <c r="AS47" s="346" t="s">
        <v>279</v>
      </c>
      <c r="AT47" s="346" t="s">
        <v>645</v>
      </c>
      <c r="AU47" s="346" t="s">
        <v>279</v>
      </c>
      <c r="AV47" s="346" t="s">
        <v>279</v>
      </c>
      <c r="AW47" s="346" t="s">
        <v>279</v>
      </c>
      <c r="AX47" s="346" t="s">
        <v>279</v>
      </c>
      <c r="AY47" s="346" t="s">
        <v>279</v>
      </c>
      <c r="AZ47" s="346" t="s">
        <v>109</v>
      </c>
      <c r="BA47" s="346" t="s">
        <v>109</v>
      </c>
      <c r="BB47" s="346" t="s">
        <v>109</v>
      </c>
      <c r="BC47" s="346" t="s">
        <v>109</v>
      </c>
      <c r="BD47" s="346" t="s">
        <v>109</v>
      </c>
      <c r="BE47" s="346" t="s">
        <v>109</v>
      </c>
      <c r="BF47" s="346" t="s">
        <v>645</v>
      </c>
      <c r="BG47" s="346" t="s">
        <v>109</v>
      </c>
      <c r="BH47" s="346" t="s">
        <v>109</v>
      </c>
      <c r="BI47" s="346" t="s">
        <v>109</v>
      </c>
      <c r="BJ47" s="346" t="s">
        <v>109</v>
      </c>
      <c r="BK47" s="346" t="s">
        <v>109</v>
      </c>
      <c r="BL47" s="346" t="s">
        <v>645</v>
      </c>
      <c r="BM47" s="346" t="s">
        <v>279</v>
      </c>
      <c r="BN47" s="346" t="s">
        <v>279</v>
      </c>
      <c r="BO47" s="346" t="s">
        <v>279</v>
      </c>
      <c r="BP47" s="346" t="s">
        <v>279</v>
      </c>
      <c r="BQ47" s="346" t="s">
        <v>279</v>
      </c>
      <c r="BR47" s="346" t="s">
        <v>645</v>
      </c>
      <c r="BS47" s="346" t="s">
        <v>279</v>
      </c>
      <c r="BT47" s="346" t="s">
        <v>279</v>
      </c>
      <c r="BU47" s="346" t="s">
        <v>279</v>
      </c>
      <c r="BV47" s="346" t="s">
        <v>279</v>
      </c>
      <c r="BW47" s="346" t="s">
        <v>279</v>
      </c>
      <c r="BX47" s="346" t="s">
        <v>109</v>
      </c>
    </row>
    <row r="48" s="25" customFormat="1" ht="31.5">
      <c r="A48" s="56" t="s">
        <v>155</v>
      </c>
      <c r="B48" s="57" t="s">
        <v>156</v>
      </c>
      <c r="C48" s="102" t="s">
        <v>108</v>
      </c>
      <c r="D48" s="349" t="s">
        <v>109</v>
      </c>
      <c r="E48" s="349">
        <f t="shared" ref="E48:E49" si="4">E49</f>
        <v>1.2000000000000002</v>
      </c>
      <c r="F48" s="349" t="s">
        <v>109</v>
      </c>
      <c r="G48" s="349">
        <f t="shared" ref="G48:G49" si="5">G49</f>
        <v>0.5</v>
      </c>
      <c r="H48" s="349" t="s">
        <v>109</v>
      </c>
      <c r="I48" s="349">
        <f t="shared" ref="I48:I49" si="6">I49</f>
        <v>7</v>
      </c>
      <c r="J48" s="349" t="s">
        <v>109</v>
      </c>
      <c r="K48" s="349">
        <f t="shared" ref="K48:K49" si="7">K49</f>
        <v>1.2000000000000002</v>
      </c>
      <c r="L48" s="349" t="s">
        <v>109</v>
      </c>
      <c r="M48" s="349">
        <f t="shared" ref="M48:M49" si="8">M49</f>
        <v>0.55300000000000005</v>
      </c>
      <c r="N48" s="349" t="s">
        <v>109</v>
      </c>
      <c r="O48" s="349">
        <f t="shared" ref="O48:O49" si="9">O49</f>
        <v>7</v>
      </c>
      <c r="P48" s="349" t="s">
        <v>109</v>
      </c>
      <c r="Q48" s="349" t="s">
        <v>109</v>
      </c>
      <c r="R48" s="349" t="s">
        <v>109</v>
      </c>
      <c r="S48" s="349" t="s">
        <v>109</v>
      </c>
      <c r="T48" s="349" t="s">
        <v>109</v>
      </c>
      <c r="U48" s="349" t="s">
        <v>109</v>
      </c>
      <c r="V48" s="349" t="s">
        <v>109</v>
      </c>
      <c r="W48" s="349" t="s">
        <v>109</v>
      </c>
      <c r="X48" s="349" t="s">
        <v>109</v>
      </c>
      <c r="Y48" s="349" t="s">
        <v>109</v>
      </c>
      <c r="Z48" s="349" t="s">
        <v>109</v>
      </c>
      <c r="AA48" s="349" t="s">
        <v>109</v>
      </c>
      <c r="AB48" s="349" t="s">
        <v>645</v>
      </c>
      <c r="AC48" s="349">
        <f t="shared" ref="AC48:AC49" si="10">AC49</f>
        <v>0.40000000000000002</v>
      </c>
      <c r="AD48" s="349" t="str">
        <f t="shared" ref="AD48:BW49" si="11">AD49</f>
        <v>н/д</v>
      </c>
      <c r="AE48" s="349" t="str">
        <f t="shared" si="11"/>
        <v>н/д</v>
      </c>
      <c r="AF48" s="349" t="str">
        <f t="shared" si="11"/>
        <v>н/д</v>
      </c>
      <c r="AG48" s="349">
        <f t="shared" si="11"/>
        <v>1</v>
      </c>
      <c r="AH48" s="349" t="s">
        <v>645</v>
      </c>
      <c r="AI48" s="349">
        <f t="shared" si="11"/>
        <v>0.40000000000000002</v>
      </c>
      <c r="AJ48" s="349" t="str">
        <f t="shared" si="11"/>
        <v>н/д</v>
      </c>
      <c r="AK48" s="349" t="str">
        <f t="shared" si="11"/>
        <v>н/д</v>
      </c>
      <c r="AL48" s="349" t="str">
        <f t="shared" si="11"/>
        <v>н/д</v>
      </c>
      <c r="AM48" s="349">
        <f t="shared" si="11"/>
        <v>1</v>
      </c>
      <c r="AN48" s="349" t="s">
        <v>645</v>
      </c>
      <c r="AO48" s="349">
        <f t="shared" si="11"/>
        <v>1.2000000000000002</v>
      </c>
      <c r="AP48" s="349" t="str">
        <f t="shared" si="11"/>
        <v>н/д</v>
      </c>
      <c r="AQ48" s="349">
        <f t="shared" si="11"/>
        <v>0.5</v>
      </c>
      <c r="AR48" s="349" t="str">
        <f t="shared" si="11"/>
        <v>н/д</v>
      </c>
      <c r="AS48" s="349">
        <f t="shared" si="11"/>
        <v>7</v>
      </c>
      <c r="AT48" s="349" t="s">
        <v>645</v>
      </c>
      <c r="AU48" s="349">
        <f t="shared" si="11"/>
        <v>1.2000000000000002</v>
      </c>
      <c r="AV48" s="349" t="str">
        <f t="shared" si="11"/>
        <v>н/д</v>
      </c>
      <c r="AW48" s="349">
        <f t="shared" si="11"/>
        <v>0.55300000000000005</v>
      </c>
      <c r="AX48" s="349" t="str">
        <f t="shared" si="11"/>
        <v>н/д</v>
      </c>
      <c r="AY48" s="349">
        <f t="shared" si="11"/>
        <v>7</v>
      </c>
      <c r="AZ48" s="349" t="s">
        <v>109</v>
      </c>
      <c r="BA48" s="349">
        <f t="shared" ref="BA48:BA49" si="12">BA49</f>
        <v>2.46</v>
      </c>
      <c r="BB48" s="349" t="str">
        <f>BB49</f>
        <v>н/д</v>
      </c>
      <c r="BC48" s="349" t="s">
        <v>109</v>
      </c>
      <c r="BD48" s="349" t="s">
        <v>109</v>
      </c>
      <c r="BE48" s="349">
        <f t="shared" ref="BE48:BE49" si="13">BE49</f>
        <v>15</v>
      </c>
      <c r="BF48" s="349" t="s">
        <v>645</v>
      </c>
      <c r="BG48" s="349">
        <f t="shared" ref="BG48:BG49" si="14">BG49</f>
        <v>2.46</v>
      </c>
      <c r="BH48" s="349" t="s">
        <v>109</v>
      </c>
      <c r="BI48" s="349" t="s">
        <v>109</v>
      </c>
      <c r="BJ48" s="349" t="s">
        <v>109</v>
      </c>
      <c r="BK48" s="349">
        <f t="shared" ref="BK48:BK49" si="15">BK49</f>
        <v>15</v>
      </c>
      <c r="BL48" s="349" t="s">
        <v>645</v>
      </c>
      <c r="BM48" s="349" t="str">
        <f t="shared" si="11"/>
        <v>н/д</v>
      </c>
      <c r="BN48" s="349" t="str">
        <f t="shared" si="11"/>
        <v>н/д</v>
      </c>
      <c r="BO48" s="349" t="str">
        <f t="shared" si="11"/>
        <v>н/д</v>
      </c>
      <c r="BP48" s="349" t="str">
        <f t="shared" si="11"/>
        <v>н/д</v>
      </c>
      <c r="BQ48" s="349">
        <f t="shared" si="11"/>
        <v>12</v>
      </c>
      <c r="BR48" s="349" t="s">
        <v>645</v>
      </c>
      <c r="BS48" s="349">
        <f t="shared" si="11"/>
        <v>0.80000000000000004</v>
      </c>
      <c r="BT48" s="349" t="str">
        <f t="shared" si="11"/>
        <v>н/д</v>
      </c>
      <c r="BU48" s="349">
        <f t="shared" si="11"/>
        <v>2</v>
      </c>
      <c r="BV48" s="349" t="str">
        <f t="shared" si="11"/>
        <v>н/д</v>
      </c>
      <c r="BW48" s="349">
        <f t="shared" si="11"/>
        <v>7</v>
      </c>
      <c r="BX48" s="349" t="s">
        <v>109</v>
      </c>
    </row>
    <row r="49" s="25" customFormat="1" ht="47.25">
      <c r="A49" s="56" t="s">
        <v>157</v>
      </c>
      <c r="B49" s="57" t="s">
        <v>158</v>
      </c>
      <c r="C49" s="102" t="s">
        <v>108</v>
      </c>
      <c r="D49" s="349" t="s">
        <v>109</v>
      </c>
      <c r="E49" s="349">
        <f t="shared" si="4"/>
        <v>1.2000000000000002</v>
      </c>
      <c r="F49" s="349" t="s">
        <v>109</v>
      </c>
      <c r="G49" s="349">
        <f t="shared" si="5"/>
        <v>0.5</v>
      </c>
      <c r="H49" s="349" t="s">
        <v>109</v>
      </c>
      <c r="I49" s="349">
        <f t="shared" si="6"/>
        <v>7</v>
      </c>
      <c r="J49" s="349" t="s">
        <v>109</v>
      </c>
      <c r="K49" s="349">
        <f t="shared" si="7"/>
        <v>1.2000000000000002</v>
      </c>
      <c r="L49" s="349" t="s">
        <v>109</v>
      </c>
      <c r="M49" s="349">
        <f t="shared" si="8"/>
        <v>0.55300000000000005</v>
      </c>
      <c r="N49" s="349" t="s">
        <v>109</v>
      </c>
      <c r="O49" s="349">
        <f t="shared" si="9"/>
        <v>7</v>
      </c>
      <c r="P49" s="349" t="s">
        <v>109</v>
      </c>
      <c r="Q49" s="349" t="s">
        <v>109</v>
      </c>
      <c r="R49" s="349" t="s">
        <v>109</v>
      </c>
      <c r="S49" s="349" t="s">
        <v>109</v>
      </c>
      <c r="T49" s="349" t="s">
        <v>109</v>
      </c>
      <c r="U49" s="349" t="s">
        <v>109</v>
      </c>
      <c r="V49" s="349" t="s">
        <v>109</v>
      </c>
      <c r="W49" s="349" t="s">
        <v>109</v>
      </c>
      <c r="X49" s="349" t="s">
        <v>109</v>
      </c>
      <c r="Y49" s="349" t="s">
        <v>109</v>
      </c>
      <c r="Z49" s="349" t="s">
        <v>109</v>
      </c>
      <c r="AA49" s="349" t="s">
        <v>109</v>
      </c>
      <c r="AB49" s="349" t="s">
        <v>645</v>
      </c>
      <c r="AC49" s="349">
        <f t="shared" si="10"/>
        <v>0.40000000000000002</v>
      </c>
      <c r="AD49" s="349" t="str">
        <f t="shared" si="11"/>
        <v>н/д</v>
      </c>
      <c r="AE49" s="349" t="str">
        <f t="shared" si="11"/>
        <v>н/д</v>
      </c>
      <c r="AF49" s="349" t="str">
        <f t="shared" si="11"/>
        <v>н/д</v>
      </c>
      <c r="AG49" s="349">
        <f t="shared" si="11"/>
        <v>1</v>
      </c>
      <c r="AH49" s="349" t="s">
        <v>645</v>
      </c>
      <c r="AI49" s="349">
        <f t="shared" si="11"/>
        <v>0.40000000000000002</v>
      </c>
      <c r="AJ49" s="349" t="str">
        <f t="shared" si="11"/>
        <v>н/д</v>
      </c>
      <c r="AK49" s="349" t="str">
        <f t="shared" si="11"/>
        <v>н/д</v>
      </c>
      <c r="AL49" s="349" t="str">
        <f t="shared" si="11"/>
        <v>н/д</v>
      </c>
      <c r="AM49" s="349">
        <f t="shared" si="11"/>
        <v>1</v>
      </c>
      <c r="AN49" s="349" t="s">
        <v>645</v>
      </c>
      <c r="AO49" s="349">
        <f t="shared" si="11"/>
        <v>1.2000000000000002</v>
      </c>
      <c r="AP49" s="349" t="str">
        <f t="shared" si="11"/>
        <v>н/д</v>
      </c>
      <c r="AQ49" s="349">
        <f t="shared" si="11"/>
        <v>0.5</v>
      </c>
      <c r="AR49" s="349" t="str">
        <f t="shared" si="11"/>
        <v>н/д</v>
      </c>
      <c r="AS49" s="349">
        <f t="shared" si="11"/>
        <v>7</v>
      </c>
      <c r="AT49" s="349" t="s">
        <v>645</v>
      </c>
      <c r="AU49" s="349">
        <f t="shared" si="11"/>
        <v>1.2000000000000002</v>
      </c>
      <c r="AV49" s="349" t="str">
        <f t="shared" si="11"/>
        <v>н/д</v>
      </c>
      <c r="AW49" s="349">
        <f t="shared" si="11"/>
        <v>0.55300000000000005</v>
      </c>
      <c r="AX49" s="349" t="str">
        <f t="shared" si="11"/>
        <v>н/д</v>
      </c>
      <c r="AY49" s="349">
        <f t="shared" si="11"/>
        <v>7</v>
      </c>
      <c r="AZ49" s="349" t="s">
        <v>109</v>
      </c>
      <c r="BA49" s="349">
        <f t="shared" si="12"/>
        <v>2.46</v>
      </c>
      <c r="BB49" s="349" t="s">
        <v>109</v>
      </c>
      <c r="BC49" s="349" t="s">
        <v>109</v>
      </c>
      <c r="BD49" s="349" t="s">
        <v>109</v>
      </c>
      <c r="BE49" s="349">
        <f t="shared" si="13"/>
        <v>15</v>
      </c>
      <c r="BF49" s="349" t="s">
        <v>109</v>
      </c>
      <c r="BG49" s="349">
        <f t="shared" si="14"/>
        <v>2.46</v>
      </c>
      <c r="BH49" s="349" t="s">
        <v>109</v>
      </c>
      <c r="BI49" s="349" t="s">
        <v>109</v>
      </c>
      <c r="BJ49" s="349" t="s">
        <v>109</v>
      </c>
      <c r="BK49" s="349">
        <f t="shared" si="15"/>
        <v>15</v>
      </c>
      <c r="BL49" s="349" t="s">
        <v>109</v>
      </c>
      <c r="BM49" s="349" t="str">
        <f t="shared" si="11"/>
        <v>н/д</v>
      </c>
      <c r="BN49" s="349" t="str">
        <f t="shared" si="11"/>
        <v>н/д</v>
      </c>
      <c r="BO49" s="349" t="str">
        <f t="shared" si="11"/>
        <v>н/д</v>
      </c>
      <c r="BP49" s="349" t="str">
        <f t="shared" si="11"/>
        <v>н/д</v>
      </c>
      <c r="BQ49" s="349">
        <f t="shared" si="11"/>
        <v>12</v>
      </c>
      <c r="BR49" s="349" t="s">
        <v>645</v>
      </c>
      <c r="BS49" s="349">
        <f>BS50</f>
        <v>0.80000000000000004</v>
      </c>
      <c r="BT49" s="349" t="str">
        <f t="shared" si="11"/>
        <v>н/д</v>
      </c>
      <c r="BU49" s="349">
        <f>BU50</f>
        <v>2</v>
      </c>
      <c r="BV49" s="349" t="str">
        <f t="shared" si="11"/>
        <v>н/д</v>
      </c>
      <c r="BW49" s="349">
        <f t="shared" si="11"/>
        <v>7</v>
      </c>
      <c r="BX49" s="349" t="s">
        <v>109</v>
      </c>
    </row>
    <row r="50" s="25" customFormat="1" ht="31.5">
      <c r="A50" s="56" t="s">
        <v>159</v>
      </c>
      <c r="B50" s="57" t="s">
        <v>160</v>
      </c>
      <c r="C50" s="102" t="s">
        <v>108</v>
      </c>
      <c r="D50" s="349" t="s">
        <v>109</v>
      </c>
      <c r="E50" s="349">
        <f>E59+E60</f>
        <v>1.2000000000000002</v>
      </c>
      <c r="F50" s="349" t="s">
        <v>109</v>
      </c>
      <c r="G50" s="349">
        <f>G59</f>
        <v>0.5</v>
      </c>
      <c r="H50" s="349" t="s">
        <v>109</v>
      </c>
      <c r="I50" s="349">
        <f>I60</f>
        <v>7</v>
      </c>
      <c r="J50" s="349" t="s">
        <v>109</v>
      </c>
      <c r="K50" s="349">
        <f>K59+K60</f>
        <v>1.2000000000000002</v>
      </c>
      <c r="L50" s="349" t="s">
        <v>109</v>
      </c>
      <c r="M50" s="349">
        <f>M59</f>
        <v>0.55300000000000005</v>
      </c>
      <c r="N50" s="349" t="s">
        <v>109</v>
      </c>
      <c r="O50" s="349">
        <f>O60</f>
        <v>7</v>
      </c>
      <c r="P50" s="349" t="s">
        <v>109</v>
      </c>
      <c r="Q50" s="349" t="s">
        <v>109</v>
      </c>
      <c r="R50" s="349" t="s">
        <v>109</v>
      </c>
      <c r="S50" s="349" t="s">
        <v>109</v>
      </c>
      <c r="T50" s="349" t="s">
        <v>109</v>
      </c>
      <c r="U50" s="349" t="s">
        <v>109</v>
      </c>
      <c r="V50" s="349" t="s">
        <v>109</v>
      </c>
      <c r="W50" s="349" t="s">
        <v>109</v>
      </c>
      <c r="X50" s="349" t="s">
        <v>109</v>
      </c>
      <c r="Y50" s="349" t="s">
        <v>109</v>
      </c>
      <c r="Z50" s="349" t="s">
        <v>109</v>
      </c>
      <c r="AA50" s="349" t="s">
        <v>109</v>
      </c>
      <c r="AB50" s="349" t="s">
        <v>645</v>
      </c>
      <c r="AC50" s="349">
        <f>SUM(AC51:AC67)</f>
        <v>0.40000000000000002</v>
      </c>
      <c r="AD50" s="349" t="s">
        <v>109</v>
      </c>
      <c r="AE50" s="349" t="s">
        <v>109</v>
      </c>
      <c r="AF50" s="349" t="s">
        <v>109</v>
      </c>
      <c r="AG50" s="349">
        <f>SUM(AG51:AG67)</f>
        <v>1</v>
      </c>
      <c r="AH50" s="349" t="s">
        <v>645</v>
      </c>
      <c r="AI50" s="349">
        <f>SUM(AI51:AI67)</f>
        <v>0.40000000000000002</v>
      </c>
      <c r="AJ50" s="349" t="s">
        <v>109</v>
      </c>
      <c r="AK50" s="349" t="s">
        <v>109</v>
      </c>
      <c r="AL50" s="349" t="s">
        <v>109</v>
      </c>
      <c r="AM50" s="349">
        <f>SUM(AM51:AM67)</f>
        <v>1</v>
      </c>
      <c r="AN50" s="349" t="s">
        <v>645</v>
      </c>
      <c r="AO50" s="349">
        <f>SUM(AO51:AO67)</f>
        <v>1.2000000000000002</v>
      </c>
      <c r="AP50" s="349" t="s">
        <v>109</v>
      </c>
      <c r="AQ50" s="349">
        <f>SUM(AQ51:AQ67)</f>
        <v>0.5</v>
      </c>
      <c r="AR50" s="349" t="s">
        <v>109</v>
      </c>
      <c r="AS50" s="349">
        <f>SUM(AS51:AS67)</f>
        <v>7</v>
      </c>
      <c r="AT50" s="349" t="s">
        <v>645</v>
      </c>
      <c r="AU50" s="349">
        <f>SUM(AU51:AU67)</f>
        <v>1.2000000000000002</v>
      </c>
      <c r="AV50" s="349" t="s">
        <v>109</v>
      </c>
      <c r="AW50" s="349">
        <f>SUM(AW51:AW67)</f>
        <v>0.55300000000000005</v>
      </c>
      <c r="AX50" s="349" t="s">
        <v>109</v>
      </c>
      <c r="AY50" s="349">
        <f>SUM(AY51:AY67)</f>
        <v>7</v>
      </c>
      <c r="AZ50" s="349" t="s">
        <v>109</v>
      </c>
      <c r="BA50" s="349">
        <f>BA61+BA62+BA63</f>
        <v>2.46</v>
      </c>
      <c r="BB50" s="349" t="s">
        <v>109</v>
      </c>
      <c r="BC50" s="349" t="s">
        <v>109</v>
      </c>
      <c r="BD50" s="349" t="s">
        <v>109</v>
      </c>
      <c r="BE50" s="349">
        <f>BE61+BE62+BE63</f>
        <v>15</v>
      </c>
      <c r="BF50" s="349" t="s">
        <v>109</v>
      </c>
      <c r="BG50" s="349">
        <f>SUM(BG51:BG67)</f>
        <v>2.46</v>
      </c>
      <c r="BH50" s="349" t="s">
        <v>109</v>
      </c>
      <c r="BI50" s="349" t="s">
        <v>109</v>
      </c>
      <c r="BJ50" s="349" t="s">
        <v>109</v>
      </c>
      <c r="BK50" s="349">
        <f>BK61+BK62+BK63</f>
        <v>15</v>
      </c>
      <c r="BL50" s="349" t="s">
        <v>109</v>
      </c>
      <c r="BM50" s="349" t="s">
        <v>109</v>
      </c>
      <c r="BN50" s="349" t="s">
        <v>109</v>
      </c>
      <c r="BO50" s="349" t="s">
        <v>109</v>
      </c>
      <c r="BP50" s="349" t="s">
        <v>109</v>
      </c>
      <c r="BQ50" s="349">
        <f>SUM(BQ51:BQ67)</f>
        <v>12</v>
      </c>
      <c r="BR50" s="349" t="s">
        <v>645</v>
      </c>
      <c r="BS50" s="349">
        <f>BS68</f>
        <v>0.80000000000000004</v>
      </c>
      <c r="BT50" s="349" t="s">
        <v>109</v>
      </c>
      <c r="BU50" s="349">
        <f>BU68</f>
        <v>2</v>
      </c>
      <c r="BV50" s="349" t="s">
        <v>109</v>
      </c>
      <c r="BW50" s="349">
        <f>BW68</f>
        <v>7</v>
      </c>
      <c r="BX50" s="349" t="s">
        <v>109</v>
      </c>
    </row>
    <row r="51" s="350" customFormat="1" ht="63">
      <c r="A51" s="351" t="s">
        <v>161</v>
      </c>
      <c r="B51" s="352" t="s">
        <v>162</v>
      </c>
      <c r="C51" s="351" t="s">
        <v>163</v>
      </c>
      <c r="D51" s="353" t="s">
        <v>109</v>
      </c>
      <c r="E51" s="353" t="s">
        <v>109</v>
      </c>
      <c r="F51" s="353" t="s">
        <v>109</v>
      </c>
      <c r="G51" s="353" t="s">
        <v>109</v>
      </c>
      <c r="H51" s="353" t="s">
        <v>109</v>
      </c>
      <c r="I51" s="353" t="s">
        <v>109</v>
      </c>
      <c r="J51" s="353" t="s">
        <v>109</v>
      </c>
      <c r="K51" s="353" t="s">
        <v>109</v>
      </c>
      <c r="L51" s="353" t="s">
        <v>109</v>
      </c>
      <c r="M51" s="353" t="s">
        <v>109</v>
      </c>
      <c r="N51" s="353" t="s">
        <v>109</v>
      </c>
      <c r="O51" s="353" t="s">
        <v>109</v>
      </c>
      <c r="P51" s="353" t="s">
        <v>109</v>
      </c>
      <c r="Q51" s="353" t="s">
        <v>109</v>
      </c>
      <c r="R51" s="353" t="s">
        <v>109</v>
      </c>
      <c r="S51" s="353" t="s">
        <v>109</v>
      </c>
      <c r="T51" s="353" t="s">
        <v>109</v>
      </c>
      <c r="U51" s="353" t="s">
        <v>109</v>
      </c>
      <c r="V51" s="353" t="s">
        <v>109</v>
      </c>
      <c r="W51" s="353" t="s">
        <v>109</v>
      </c>
      <c r="X51" s="353" t="s">
        <v>109</v>
      </c>
      <c r="Y51" s="353" t="s">
        <v>109</v>
      </c>
      <c r="Z51" s="353" t="s">
        <v>109</v>
      </c>
      <c r="AA51" s="353" t="s">
        <v>109</v>
      </c>
      <c r="AB51" s="353" t="s">
        <v>109</v>
      </c>
      <c r="AC51" s="353" t="s">
        <v>109</v>
      </c>
      <c r="AD51" s="353" t="s">
        <v>109</v>
      </c>
      <c r="AE51" s="353" t="s">
        <v>109</v>
      </c>
      <c r="AF51" s="353" t="s">
        <v>109</v>
      </c>
      <c r="AG51" s="353" t="s">
        <v>109</v>
      </c>
      <c r="AH51" s="353" t="s">
        <v>109</v>
      </c>
      <c r="AI51" s="353" t="s">
        <v>109</v>
      </c>
      <c r="AJ51" s="353" t="s">
        <v>109</v>
      </c>
      <c r="AK51" s="353" t="s">
        <v>109</v>
      </c>
      <c r="AL51" s="353" t="s">
        <v>109</v>
      </c>
      <c r="AM51" s="353" t="s">
        <v>109</v>
      </c>
      <c r="AN51" s="353" t="s">
        <v>109</v>
      </c>
      <c r="AO51" s="353" t="s">
        <v>109</v>
      </c>
      <c r="AP51" s="353" t="s">
        <v>109</v>
      </c>
      <c r="AQ51" s="353" t="s">
        <v>109</v>
      </c>
      <c r="AR51" s="353" t="s">
        <v>109</v>
      </c>
      <c r="AS51" s="353" t="s">
        <v>109</v>
      </c>
      <c r="AT51" s="353" t="s">
        <v>109</v>
      </c>
      <c r="AU51" s="353" t="s">
        <v>109</v>
      </c>
      <c r="AV51" s="353" t="s">
        <v>109</v>
      </c>
      <c r="AW51" s="353" t="s">
        <v>109</v>
      </c>
      <c r="AX51" s="353" t="s">
        <v>109</v>
      </c>
      <c r="AY51" s="353" t="s">
        <v>109</v>
      </c>
      <c r="AZ51" s="353" t="s">
        <v>109</v>
      </c>
      <c r="BA51" s="353" t="s">
        <v>109</v>
      </c>
      <c r="BB51" s="353" t="s">
        <v>109</v>
      </c>
      <c r="BC51" s="353" t="s">
        <v>109</v>
      </c>
      <c r="BD51" s="353" t="s">
        <v>109</v>
      </c>
      <c r="BE51" s="353" t="s">
        <v>109</v>
      </c>
      <c r="BF51" s="353" t="s">
        <v>109</v>
      </c>
      <c r="BG51" s="353" t="s">
        <v>109</v>
      </c>
      <c r="BH51" s="353" t="s">
        <v>109</v>
      </c>
      <c r="BI51" s="353" t="s">
        <v>109</v>
      </c>
      <c r="BJ51" s="353" t="s">
        <v>109</v>
      </c>
      <c r="BK51" s="353" t="s">
        <v>109</v>
      </c>
      <c r="BL51" s="353" t="s">
        <v>646</v>
      </c>
      <c r="BM51" s="353" t="s">
        <v>109</v>
      </c>
      <c r="BN51" s="353" t="s">
        <v>109</v>
      </c>
      <c r="BO51" s="353" t="s">
        <v>109</v>
      </c>
      <c r="BP51" s="353" t="s">
        <v>109</v>
      </c>
      <c r="BQ51" s="353">
        <v>6</v>
      </c>
      <c r="BR51" s="353" t="s">
        <v>109</v>
      </c>
      <c r="BS51" s="353" t="s">
        <v>109</v>
      </c>
      <c r="BT51" s="353" t="s">
        <v>109</v>
      </c>
      <c r="BU51" s="353" t="s">
        <v>109</v>
      </c>
      <c r="BV51" s="353" t="s">
        <v>109</v>
      </c>
      <c r="BW51" s="353" t="s">
        <v>109</v>
      </c>
      <c r="BX51" s="353" t="s">
        <v>109</v>
      </c>
    </row>
    <row r="52" s="350" customFormat="1" ht="63">
      <c r="A52" s="351" t="s">
        <v>161</v>
      </c>
      <c r="B52" s="352" t="s">
        <v>164</v>
      </c>
      <c r="C52" s="351" t="s">
        <v>165</v>
      </c>
      <c r="D52" s="353" t="s">
        <v>109</v>
      </c>
      <c r="E52" s="353" t="s">
        <v>109</v>
      </c>
      <c r="F52" s="353" t="s">
        <v>109</v>
      </c>
      <c r="G52" s="353" t="s">
        <v>109</v>
      </c>
      <c r="H52" s="353" t="s">
        <v>109</v>
      </c>
      <c r="I52" s="353" t="s">
        <v>109</v>
      </c>
      <c r="J52" s="353" t="s">
        <v>109</v>
      </c>
      <c r="K52" s="353" t="s">
        <v>109</v>
      </c>
      <c r="L52" s="353" t="s">
        <v>109</v>
      </c>
      <c r="M52" s="353" t="s">
        <v>109</v>
      </c>
      <c r="N52" s="353" t="s">
        <v>109</v>
      </c>
      <c r="O52" s="353" t="s">
        <v>109</v>
      </c>
      <c r="P52" s="353" t="s">
        <v>109</v>
      </c>
      <c r="Q52" s="353" t="s">
        <v>109</v>
      </c>
      <c r="R52" s="353" t="s">
        <v>109</v>
      </c>
      <c r="S52" s="353" t="s">
        <v>109</v>
      </c>
      <c r="T52" s="353" t="s">
        <v>109</v>
      </c>
      <c r="U52" s="353" t="s">
        <v>109</v>
      </c>
      <c r="V52" s="353" t="s">
        <v>109</v>
      </c>
      <c r="W52" s="353" t="s">
        <v>109</v>
      </c>
      <c r="X52" s="353" t="s">
        <v>109</v>
      </c>
      <c r="Y52" s="353" t="s">
        <v>109</v>
      </c>
      <c r="Z52" s="353" t="s">
        <v>109</v>
      </c>
      <c r="AA52" s="353" t="s">
        <v>109</v>
      </c>
      <c r="AB52" s="353" t="s">
        <v>109</v>
      </c>
      <c r="AC52" s="353" t="s">
        <v>109</v>
      </c>
      <c r="AD52" s="353" t="s">
        <v>109</v>
      </c>
      <c r="AE52" s="353" t="s">
        <v>109</v>
      </c>
      <c r="AF52" s="353" t="s">
        <v>109</v>
      </c>
      <c r="AG52" s="353" t="s">
        <v>109</v>
      </c>
      <c r="AH52" s="353" t="s">
        <v>109</v>
      </c>
      <c r="AI52" s="353" t="s">
        <v>109</v>
      </c>
      <c r="AJ52" s="353" t="s">
        <v>109</v>
      </c>
      <c r="AK52" s="353" t="s">
        <v>109</v>
      </c>
      <c r="AL52" s="353" t="s">
        <v>109</v>
      </c>
      <c r="AM52" s="353" t="s">
        <v>109</v>
      </c>
      <c r="AN52" s="353" t="s">
        <v>109</v>
      </c>
      <c r="AO52" s="353" t="s">
        <v>109</v>
      </c>
      <c r="AP52" s="353" t="s">
        <v>109</v>
      </c>
      <c r="AQ52" s="353" t="s">
        <v>109</v>
      </c>
      <c r="AR52" s="353" t="s">
        <v>109</v>
      </c>
      <c r="AS52" s="353" t="s">
        <v>109</v>
      </c>
      <c r="AT52" s="353" t="s">
        <v>109</v>
      </c>
      <c r="AU52" s="353" t="s">
        <v>109</v>
      </c>
      <c r="AV52" s="353" t="s">
        <v>109</v>
      </c>
      <c r="AW52" s="353" t="s">
        <v>109</v>
      </c>
      <c r="AX52" s="353" t="s">
        <v>109</v>
      </c>
      <c r="AY52" s="353" t="s">
        <v>109</v>
      </c>
      <c r="AZ52" s="353" t="s">
        <v>109</v>
      </c>
      <c r="BA52" s="353" t="s">
        <v>109</v>
      </c>
      <c r="BB52" s="353" t="s">
        <v>109</v>
      </c>
      <c r="BC52" s="353" t="s">
        <v>109</v>
      </c>
      <c r="BD52" s="353" t="s">
        <v>109</v>
      </c>
      <c r="BE52" s="353" t="s">
        <v>109</v>
      </c>
      <c r="BF52" s="353" t="s">
        <v>109</v>
      </c>
      <c r="BG52" s="353" t="s">
        <v>109</v>
      </c>
      <c r="BH52" s="353" t="s">
        <v>109</v>
      </c>
      <c r="BI52" s="353" t="s">
        <v>109</v>
      </c>
      <c r="BJ52" s="353" t="s">
        <v>109</v>
      </c>
      <c r="BK52" s="353" t="s">
        <v>109</v>
      </c>
      <c r="BL52" s="353" t="s">
        <v>646</v>
      </c>
      <c r="BM52" s="353" t="s">
        <v>109</v>
      </c>
      <c r="BN52" s="353" t="s">
        <v>109</v>
      </c>
      <c r="BO52" s="353" t="s">
        <v>109</v>
      </c>
      <c r="BP52" s="353" t="s">
        <v>109</v>
      </c>
      <c r="BQ52" s="353">
        <v>6</v>
      </c>
      <c r="BR52" s="353" t="s">
        <v>109</v>
      </c>
      <c r="BS52" s="353" t="s">
        <v>109</v>
      </c>
      <c r="BT52" s="353" t="s">
        <v>109</v>
      </c>
      <c r="BU52" s="353" t="s">
        <v>109</v>
      </c>
      <c r="BV52" s="353" t="s">
        <v>109</v>
      </c>
      <c r="BW52" s="353" t="s">
        <v>109</v>
      </c>
      <c r="BX52" s="353" t="s">
        <v>109</v>
      </c>
    </row>
    <row r="53" s="350" customFormat="1" ht="47.25">
      <c r="A53" s="351" t="s">
        <v>161</v>
      </c>
      <c r="B53" s="352" t="s">
        <v>166</v>
      </c>
      <c r="C53" s="351" t="s">
        <v>167</v>
      </c>
      <c r="D53" s="353" t="s">
        <v>109</v>
      </c>
      <c r="E53" s="353" t="s">
        <v>109</v>
      </c>
      <c r="F53" s="353" t="s">
        <v>109</v>
      </c>
      <c r="G53" s="353" t="s">
        <v>109</v>
      </c>
      <c r="H53" s="353" t="s">
        <v>109</v>
      </c>
      <c r="I53" s="353" t="s">
        <v>109</v>
      </c>
      <c r="J53" s="353" t="s">
        <v>109</v>
      </c>
      <c r="K53" s="353" t="s">
        <v>109</v>
      </c>
      <c r="L53" s="353" t="s">
        <v>109</v>
      </c>
      <c r="M53" s="353" t="s">
        <v>109</v>
      </c>
      <c r="N53" s="353" t="s">
        <v>109</v>
      </c>
      <c r="O53" s="353" t="s">
        <v>109</v>
      </c>
      <c r="P53" s="353" t="s">
        <v>109</v>
      </c>
      <c r="Q53" s="353" t="s">
        <v>109</v>
      </c>
      <c r="R53" s="353" t="s">
        <v>109</v>
      </c>
      <c r="S53" s="353" t="s">
        <v>109</v>
      </c>
      <c r="T53" s="353" t="s">
        <v>109</v>
      </c>
      <c r="U53" s="353" t="s">
        <v>109</v>
      </c>
      <c r="V53" s="353" t="s">
        <v>109</v>
      </c>
      <c r="W53" s="353" t="s">
        <v>109</v>
      </c>
      <c r="X53" s="353" t="s">
        <v>109</v>
      </c>
      <c r="Y53" s="353" t="s">
        <v>109</v>
      </c>
      <c r="Z53" s="353" t="s">
        <v>109</v>
      </c>
      <c r="AA53" s="353" t="s">
        <v>109</v>
      </c>
      <c r="AB53" s="353" t="s">
        <v>109</v>
      </c>
      <c r="AC53" s="353" t="s">
        <v>109</v>
      </c>
      <c r="AD53" s="353" t="s">
        <v>109</v>
      </c>
      <c r="AE53" s="353" t="s">
        <v>109</v>
      </c>
      <c r="AF53" s="353" t="s">
        <v>109</v>
      </c>
      <c r="AG53" s="353" t="s">
        <v>109</v>
      </c>
      <c r="AH53" s="353" t="s">
        <v>109</v>
      </c>
      <c r="AI53" s="353" t="s">
        <v>109</v>
      </c>
      <c r="AJ53" s="353" t="s">
        <v>109</v>
      </c>
      <c r="AK53" s="353" t="s">
        <v>109</v>
      </c>
      <c r="AL53" s="353" t="s">
        <v>109</v>
      </c>
      <c r="AM53" s="353" t="s">
        <v>109</v>
      </c>
      <c r="AN53" s="353" t="s">
        <v>109</v>
      </c>
      <c r="AO53" s="353" t="s">
        <v>109</v>
      </c>
      <c r="AP53" s="353" t="s">
        <v>109</v>
      </c>
      <c r="AQ53" s="353" t="s">
        <v>109</v>
      </c>
      <c r="AR53" s="353" t="s">
        <v>109</v>
      </c>
      <c r="AS53" s="353" t="s">
        <v>109</v>
      </c>
      <c r="AT53" s="353" t="s">
        <v>109</v>
      </c>
      <c r="AU53" s="353" t="s">
        <v>109</v>
      </c>
      <c r="AV53" s="353" t="s">
        <v>109</v>
      </c>
      <c r="AW53" s="353" t="s">
        <v>109</v>
      </c>
      <c r="AX53" s="353" t="s">
        <v>109</v>
      </c>
      <c r="AY53" s="353" t="s">
        <v>109</v>
      </c>
      <c r="AZ53" s="353" t="s">
        <v>109</v>
      </c>
      <c r="BA53" s="353" t="s">
        <v>109</v>
      </c>
      <c r="BB53" s="353" t="s">
        <v>109</v>
      </c>
      <c r="BC53" s="353" t="s">
        <v>109</v>
      </c>
      <c r="BD53" s="353" t="s">
        <v>109</v>
      </c>
      <c r="BE53" s="353" t="s">
        <v>109</v>
      </c>
      <c r="BF53" s="353" t="s">
        <v>109</v>
      </c>
      <c r="BG53" s="353" t="s">
        <v>109</v>
      </c>
      <c r="BH53" s="353" t="s">
        <v>109</v>
      </c>
      <c r="BI53" s="353" t="s">
        <v>109</v>
      </c>
      <c r="BJ53" s="353" t="s">
        <v>109</v>
      </c>
      <c r="BK53" s="353" t="s">
        <v>109</v>
      </c>
      <c r="BL53" s="353" t="s">
        <v>109</v>
      </c>
      <c r="BM53" s="353" t="s">
        <v>109</v>
      </c>
      <c r="BN53" s="353" t="s">
        <v>109</v>
      </c>
      <c r="BO53" s="353" t="s">
        <v>109</v>
      </c>
      <c r="BP53" s="353" t="s">
        <v>109</v>
      </c>
      <c r="BQ53" s="353" t="s">
        <v>109</v>
      </c>
      <c r="BR53" s="353" t="s">
        <v>109</v>
      </c>
      <c r="BS53" s="353" t="s">
        <v>109</v>
      </c>
      <c r="BT53" s="353" t="s">
        <v>109</v>
      </c>
      <c r="BU53" s="353" t="s">
        <v>109</v>
      </c>
      <c r="BV53" s="353" t="s">
        <v>109</v>
      </c>
      <c r="BW53" s="353" t="s">
        <v>109</v>
      </c>
      <c r="BX53" s="353" t="s">
        <v>109</v>
      </c>
    </row>
    <row r="54" s="350" customFormat="1" ht="31.5">
      <c r="A54" s="351" t="s">
        <v>161</v>
      </c>
      <c r="B54" s="352" t="s">
        <v>169</v>
      </c>
      <c r="C54" s="351" t="s">
        <v>170</v>
      </c>
      <c r="D54" s="353" t="s">
        <v>109</v>
      </c>
      <c r="E54" s="353" t="s">
        <v>109</v>
      </c>
      <c r="F54" s="353" t="s">
        <v>109</v>
      </c>
      <c r="G54" s="353" t="s">
        <v>109</v>
      </c>
      <c r="H54" s="353" t="s">
        <v>109</v>
      </c>
      <c r="I54" s="353" t="s">
        <v>109</v>
      </c>
      <c r="J54" s="353" t="s">
        <v>109</v>
      </c>
      <c r="K54" s="353" t="s">
        <v>109</v>
      </c>
      <c r="L54" s="353" t="s">
        <v>109</v>
      </c>
      <c r="M54" s="353" t="s">
        <v>109</v>
      </c>
      <c r="N54" s="353" t="s">
        <v>109</v>
      </c>
      <c r="O54" s="353" t="s">
        <v>109</v>
      </c>
      <c r="P54" s="353" t="s">
        <v>109</v>
      </c>
      <c r="Q54" s="353" t="s">
        <v>109</v>
      </c>
      <c r="R54" s="353" t="s">
        <v>109</v>
      </c>
      <c r="S54" s="353" t="s">
        <v>109</v>
      </c>
      <c r="T54" s="353" t="s">
        <v>109</v>
      </c>
      <c r="U54" s="353" t="s">
        <v>109</v>
      </c>
      <c r="V54" s="353" t="s">
        <v>109</v>
      </c>
      <c r="W54" s="353" t="s">
        <v>109</v>
      </c>
      <c r="X54" s="353" t="s">
        <v>109</v>
      </c>
      <c r="Y54" s="353" t="s">
        <v>109</v>
      </c>
      <c r="Z54" s="353" t="s">
        <v>109</v>
      </c>
      <c r="AA54" s="353" t="s">
        <v>109</v>
      </c>
      <c r="AB54" s="353" t="s">
        <v>109</v>
      </c>
      <c r="AC54" s="353" t="s">
        <v>109</v>
      </c>
      <c r="AD54" s="353" t="s">
        <v>109</v>
      </c>
      <c r="AE54" s="353" t="s">
        <v>109</v>
      </c>
      <c r="AF54" s="353" t="s">
        <v>109</v>
      </c>
      <c r="AG54" s="353" t="s">
        <v>109</v>
      </c>
      <c r="AH54" s="353" t="s">
        <v>109</v>
      </c>
      <c r="AI54" s="353" t="s">
        <v>109</v>
      </c>
      <c r="AJ54" s="353" t="s">
        <v>109</v>
      </c>
      <c r="AK54" s="353" t="s">
        <v>109</v>
      </c>
      <c r="AL54" s="353" t="s">
        <v>109</v>
      </c>
      <c r="AM54" s="353" t="s">
        <v>109</v>
      </c>
      <c r="AN54" s="353" t="s">
        <v>109</v>
      </c>
      <c r="AO54" s="353" t="s">
        <v>109</v>
      </c>
      <c r="AP54" s="353" t="s">
        <v>109</v>
      </c>
      <c r="AQ54" s="353" t="s">
        <v>109</v>
      </c>
      <c r="AR54" s="353" t="s">
        <v>109</v>
      </c>
      <c r="AS54" s="353" t="s">
        <v>109</v>
      </c>
      <c r="AT54" s="353" t="s">
        <v>109</v>
      </c>
      <c r="AU54" s="353" t="s">
        <v>109</v>
      </c>
      <c r="AV54" s="353" t="s">
        <v>109</v>
      </c>
      <c r="AW54" s="353" t="s">
        <v>109</v>
      </c>
      <c r="AX54" s="353" t="s">
        <v>109</v>
      </c>
      <c r="AY54" s="353" t="s">
        <v>109</v>
      </c>
      <c r="AZ54" s="353" t="s">
        <v>109</v>
      </c>
      <c r="BA54" s="353" t="s">
        <v>109</v>
      </c>
      <c r="BB54" s="353" t="s">
        <v>109</v>
      </c>
      <c r="BC54" s="353" t="s">
        <v>109</v>
      </c>
      <c r="BD54" s="353" t="s">
        <v>109</v>
      </c>
      <c r="BE54" s="353" t="s">
        <v>109</v>
      </c>
      <c r="BF54" s="353" t="s">
        <v>109</v>
      </c>
      <c r="BG54" s="353" t="s">
        <v>109</v>
      </c>
      <c r="BH54" s="353" t="s">
        <v>109</v>
      </c>
      <c r="BI54" s="353" t="s">
        <v>109</v>
      </c>
      <c r="BJ54" s="353" t="s">
        <v>109</v>
      </c>
      <c r="BK54" s="353" t="s">
        <v>109</v>
      </c>
      <c r="BL54" s="353" t="s">
        <v>109</v>
      </c>
      <c r="BM54" s="353" t="s">
        <v>109</v>
      </c>
      <c r="BN54" s="353" t="s">
        <v>109</v>
      </c>
      <c r="BO54" s="353" t="s">
        <v>109</v>
      </c>
      <c r="BP54" s="353" t="s">
        <v>109</v>
      </c>
      <c r="BQ54" s="353" t="s">
        <v>109</v>
      </c>
      <c r="BR54" s="353" t="s">
        <v>109</v>
      </c>
      <c r="BS54" s="353" t="s">
        <v>109</v>
      </c>
      <c r="BT54" s="353" t="s">
        <v>109</v>
      </c>
      <c r="BU54" s="353" t="s">
        <v>109</v>
      </c>
      <c r="BV54" s="353" t="s">
        <v>109</v>
      </c>
      <c r="BW54" s="353" t="s">
        <v>109</v>
      </c>
      <c r="BX54" s="353" t="s">
        <v>109</v>
      </c>
    </row>
    <row r="55" s="350" customFormat="1" ht="31.5">
      <c r="A55" s="351" t="s">
        <v>161</v>
      </c>
      <c r="B55" s="352" t="s">
        <v>171</v>
      </c>
      <c r="C55" s="351" t="s">
        <v>172</v>
      </c>
      <c r="D55" s="353" t="s">
        <v>109</v>
      </c>
      <c r="E55" s="353" t="s">
        <v>109</v>
      </c>
      <c r="F55" s="353" t="s">
        <v>109</v>
      </c>
      <c r="G55" s="353" t="s">
        <v>109</v>
      </c>
      <c r="H55" s="353" t="s">
        <v>109</v>
      </c>
      <c r="I55" s="353" t="s">
        <v>109</v>
      </c>
      <c r="J55" s="353" t="s">
        <v>109</v>
      </c>
      <c r="K55" s="353" t="s">
        <v>109</v>
      </c>
      <c r="L55" s="353" t="s">
        <v>109</v>
      </c>
      <c r="M55" s="353" t="s">
        <v>109</v>
      </c>
      <c r="N55" s="353" t="s">
        <v>109</v>
      </c>
      <c r="O55" s="353" t="s">
        <v>109</v>
      </c>
      <c r="P55" s="353" t="s">
        <v>109</v>
      </c>
      <c r="Q55" s="353" t="s">
        <v>109</v>
      </c>
      <c r="R55" s="353" t="s">
        <v>109</v>
      </c>
      <c r="S55" s="353" t="s">
        <v>109</v>
      </c>
      <c r="T55" s="353" t="s">
        <v>109</v>
      </c>
      <c r="U55" s="353" t="s">
        <v>109</v>
      </c>
      <c r="V55" s="353" t="s">
        <v>109</v>
      </c>
      <c r="W55" s="353" t="s">
        <v>109</v>
      </c>
      <c r="X55" s="353" t="s">
        <v>109</v>
      </c>
      <c r="Y55" s="353" t="s">
        <v>109</v>
      </c>
      <c r="Z55" s="353" t="s">
        <v>109</v>
      </c>
      <c r="AA55" s="353" t="s">
        <v>109</v>
      </c>
      <c r="AB55" s="353" t="s">
        <v>645</v>
      </c>
      <c r="AC55" s="353">
        <v>0.40000000000000002</v>
      </c>
      <c r="AD55" s="353" t="s">
        <v>109</v>
      </c>
      <c r="AE55" s="353" t="s">
        <v>109</v>
      </c>
      <c r="AF55" s="353" t="s">
        <v>109</v>
      </c>
      <c r="AG55" s="353">
        <v>1</v>
      </c>
      <c r="AH55" s="353" t="s">
        <v>645</v>
      </c>
      <c r="AI55" s="353">
        <v>0.40000000000000002</v>
      </c>
      <c r="AJ55" s="353" t="s">
        <v>109</v>
      </c>
      <c r="AK55" s="353" t="s">
        <v>109</v>
      </c>
      <c r="AL55" s="353" t="s">
        <v>109</v>
      </c>
      <c r="AM55" s="353">
        <v>1</v>
      </c>
      <c r="AN55" s="353" t="s">
        <v>109</v>
      </c>
      <c r="AO55" s="353" t="s">
        <v>109</v>
      </c>
      <c r="AP55" s="353" t="s">
        <v>109</v>
      </c>
      <c r="AQ55" s="353" t="s">
        <v>109</v>
      </c>
      <c r="AR55" s="353" t="s">
        <v>109</v>
      </c>
      <c r="AS55" s="353" t="s">
        <v>109</v>
      </c>
      <c r="AT55" s="353" t="s">
        <v>109</v>
      </c>
      <c r="AU55" s="353" t="s">
        <v>109</v>
      </c>
      <c r="AV55" s="353" t="s">
        <v>109</v>
      </c>
      <c r="AW55" s="353" t="s">
        <v>109</v>
      </c>
      <c r="AX55" s="353" t="s">
        <v>109</v>
      </c>
      <c r="AY55" s="353" t="s">
        <v>109</v>
      </c>
      <c r="AZ55" s="353" t="s">
        <v>109</v>
      </c>
      <c r="BA55" s="353" t="s">
        <v>109</v>
      </c>
      <c r="BB55" s="353" t="s">
        <v>109</v>
      </c>
      <c r="BC55" s="353" t="s">
        <v>109</v>
      </c>
      <c r="BD55" s="353" t="s">
        <v>109</v>
      </c>
      <c r="BE55" s="353" t="s">
        <v>109</v>
      </c>
      <c r="BF55" s="353" t="s">
        <v>109</v>
      </c>
      <c r="BG55" s="353" t="s">
        <v>109</v>
      </c>
      <c r="BH55" s="353" t="s">
        <v>109</v>
      </c>
      <c r="BI55" s="353" t="s">
        <v>109</v>
      </c>
      <c r="BJ55" s="353" t="s">
        <v>109</v>
      </c>
      <c r="BK55" s="353" t="s">
        <v>109</v>
      </c>
      <c r="BL55" s="353" t="s">
        <v>109</v>
      </c>
      <c r="BM55" s="353" t="s">
        <v>109</v>
      </c>
      <c r="BN55" s="353" t="s">
        <v>109</v>
      </c>
      <c r="BO55" s="353" t="s">
        <v>109</v>
      </c>
      <c r="BP55" s="353" t="s">
        <v>109</v>
      </c>
      <c r="BQ55" s="353" t="s">
        <v>109</v>
      </c>
      <c r="BR55" s="353" t="s">
        <v>109</v>
      </c>
      <c r="BS55" s="353" t="s">
        <v>109</v>
      </c>
      <c r="BT55" s="353" t="s">
        <v>109</v>
      </c>
      <c r="BU55" s="353" t="s">
        <v>109</v>
      </c>
      <c r="BV55" s="353" t="s">
        <v>109</v>
      </c>
      <c r="BW55" s="353" t="s">
        <v>109</v>
      </c>
      <c r="BX55" s="353" t="s">
        <v>109</v>
      </c>
    </row>
    <row r="56" s="350" customFormat="1" ht="78.75">
      <c r="A56" s="351" t="s">
        <v>161</v>
      </c>
      <c r="B56" s="352" t="s">
        <v>173</v>
      </c>
      <c r="C56" s="351" t="s">
        <v>174</v>
      </c>
      <c r="D56" s="353" t="s">
        <v>109</v>
      </c>
      <c r="E56" s="353" t="s">
        <v>109</v>
      </c>
      <c r="F56" s="353" t="s">
        <v>109</v>
      </c>
      <c r="G56" s="353" t="s">
        <v>109</v>
      </c>
      <c r="H56" s="353" t="s">
        <v>109</v>
      </c>
      <c r="I56" s="353" t="s">
        <v>109</v>
      </c>
      <c r="J56" s="353" t="s">
        <v>109</v>
      </c>
      <c r="K56" s="353" t="s">
        <v>109</v>
      </c>
      <c r="L56" s="353" t="s">
        <v>109</v>
      </c>
      <c r="M56" s="353" t="s">
        <v>109</v>
      </c>
      <c r="N56" s="353" t="s">
        <v>109</v>
      </c>
      <c r="O56" s="353" t="s">
        <v>109</v>
      </c>
      <c r="P56" s="353" t="s">
        <v>109</v>
      </c>
      <c r="Q56" s="353" t="s">
        <v>109</v>
      </c>
      <c r="R56" s="353" t="s">
        <v>109</v>
      </c>
      <c r="S56" s="353" t="s">
        <v>109</v>
      </c>
      <c r="T56" s="353" t="s">
        <v>109</v>
      </c>
      <c r="U56" s="353" t="s">
        <v>109</v>
      </c>
      <c r="V56" s="353" t="s">
        <v>109</v>
      </c>
      <c r="W56" s="353" t="s">
        <v>109</v>
      </c>
      <c r="X56" s="353" t="s">
        <v>109</v>
      </c>
      <c r="Y56" s="353" t="s">
        <v>109</v>
      </c>
      <c r="Z56" s="353" t="s">
        <v>109</v>
      </c>
      <c r="AA56" s="353" t="s">
        <v>109</v>
      </c>
      <c r="AB56" s="353" t="s">
        <v>109</v>
      </c>
      <c r="AC56" s="353" t="s">
        <v>109</v>
      </c>
      <c r="AD56" s="353" t="s">
        <v>109</v>
      </c>
      <c r="AE56" s="353" t="s">
        <v>109</v>
      </c>
      <c r="AF56" s="353" t="s">
        <v>109</v>
      </c>
      <c r="AG56" s="353" t="s">
        <v>109</v>
      </c>
      <c r="AH56" s="353" t="s">
        <v>109</v>
      </c>
      <c r="AI56" s="353" t="s">
        <v>109</v>
      </c>
      <c r="AJ56" s="353" t="s">
        <v>109</v>
      </c>
      <c r="AK56" s="353" t="s">
        <v>109</v>
      </c>
      <c r="AL56" s="353" t="s">
        <v>109</v>
      </c>
      <c r="AM56" s="353" t="s">
        <v>109</v>
      </c>
      <c r="AN56" s="353" t="s">
        <v>109</v>
      </c>
      <c r="AO56" s="353" t="s">
        <v>109</v>
      </c>
      <c r="AP56" s="353" t="s">
        <v>109</v>
      </c>
      <c r="AQ56" s="353" t="s">
        <v>109</v>
      </c>
      <c r="AR56" s="353" t="s">
        <v>109</v>
      </c>
      <c r="AS56" s="353" t="s">
        <v>109</v>
      </c>
      <c r="AT56" s="353" t="s">
        <v>109</v>
      </c>
      <c r="AU56" s="353" t="s">
        <v>109</v>
      </c>
      <c r="AV56" s="353" t="s">
        <v>109</v>
      </c>
      <c r="AW56" s="353" t="s">
        <v>109</v>
      </c>
      <c r="AX56" s="353" t="s">
        <v>109</v>
      </c>
      <c r="AY56" s="353" t="s">
        <v>109</v>
      </c>
      <c r="AZ56" s="353" t="s">
        <v>109</v>
      </c>
      <c r="BA56" s="353" t="s">
        <v>109</v>
      </c>
      <c r="BB56" s="353" t="s">
        <v>109</v>
      </c>
      <c r="BC56" s="353" t="s">
        <v>109</v>
      </c>
      <c r="BD56" s="353" t="s">
        <v>109</v>
      </c>
      <c r="BE56" s="353" t="s">
        <v>109</v>
      </c>
      <c r="BF56" s="353" t="s">
        <v>109</v>
      </c>
      <c r="BG56" s="353" t="s">
        <v>109</v>
      </c>
      <c r="BH56" s="353" t="s">
        <v>109</v>
      </c>
      <c r="BI56" s="353" t="s">
        <v>109</v>
      </c>
      <c r="BJ56" s="353" t="s">
        <v>109</v>
      </c>
      <c r="BK56" s="353" t="s">
        <v>109</v>
      </c>
      <c r="BL56" s="353" t="s">
        <v>109</v>
      </c>
      <c r="BM56" s="353" t="s">
        <v>109</v>
      </c>
      <c r="BN56" s="353" t="s">
        <v>109</v>
      </c>
      <c r="BO56" s="353" t="s">
        <v>109</v>
      </c>
      <c r="BP56" s="353" t="s">
        <v>109</v>
      </c>
      <c r="BQ56" s="353" t="s">
        <v>109</v>
      </c>
      <c r="BR56" s="353" t="s">
        <v>109</v>
      </c>
      <c r="BS56" s="353" t="s">
        <v>109</v>
      </c>
      <c r="BT56" s="353" t="s">
        <v>109</v>
      </c>
      <c r="BU56" s="353" t="s">
        <v>109</v>
      </c>
      <c r="BV56" s="353" t="s">
        <v>109</v>
      </c>
      <c r="BW56" s="353" t="s">
        <v>109</v>
      </c>
      <c r="BX56" s="353" t="s">
        <v>109</v>
      </c>
    </row>
    <row r="57" s="350" customFormat="1" ht="63">
      <c r="A57" s="351" t="s">
        <v>161</v>
      </c>
      <c r="B57" s="352" t="s">
        <v>175</v>
      </c>
      <c r="C57" s="351" t="s">
        <v>176</v>
      </c>
      <c r="D57" s="353" t="s">
        <v>109</v>
      </c>
      <c r="E57" s="353" t="s">
        <v>109</v>
      </c>
      <c r="F57" s="353" t="s">
        <v>109</v>
      </c>
      <c r="G57" s="353" t="s">
        <v>109</v>
      </c>
      <c r="H57" s="353" t="s">
        <v>109</v>
      </c>
      <c r="I57" s="353" t="s">
        <v>109</v>
      </c>
      <c r="J57" s="353" t="s">
        <v>109</v>
      </c>
      <c r="K57" s="353" t="s">
        <v>109</v>
      </c>
      <c r="L57" s="353" t="s">
        <v>109</v>
      </c>
      <c r="M57" s="353" t="s">
        <v>109</v>
      </c>
      <c r="N57" s="353" t="s">
        <v>109</v>
      </c>
      <c r="O57" s="353" t="s">
        <v>109</v>
      </c>
      <c r="P57" s="353" t="s">
        <v>109</v>
      </c>
      <c r="Q57" s="353" t="s">
        <v>109</v>
      </c>
      <c r="R57" s="353" t="s">
        <v>109</v>
      </c>
      <c r="S57" s="353" t="s">
        <v>109</v>
      </c>
      <c r="T57" s="353" t="s">
        <v>109</v>
      </c>
      <c r="U57" s="353" t="s">
        <v>109</v>
      </c>
      <c r="V57" s="353" t="s">
        <v>109</v>
      </c>
      <c r="W57" s="353" t="s">
        <v>109</v>
      </c>
      <c r="X57" s="353" t="s">
        <v>109</v>
      </c>
      <c r="Y57" s="353" t="s">
        <v>109</v>
      </c>
      <c r="Z57" s="353" t="s">
        <v>109</v>
      </c>
      <c r="AA57" s="353" t="s">
        <v>109</v>
      </c>
      <c r="AB57" s="353" t="s">
        <v>109</v>
      </c>
      <c r="AC57" s="353" t="s">
        <v>109</v>
      </c>
      <c r="AD57" s="353" t="s">
        <v>109</v>
      </c>
      <c r="AE57" s="353" t="s">
        <v>109</v>
      </c>
      <c r="AF57" s="353" t="s">
        <v>109</v>
      </c>
      <c r="AG57" s="353" t="s">
        <v>109</v>
      </c>
      <c r="AH57" s="353" t="s">
        <v>109</v>
      </c>
      <c r="AI57" s="353" t="s">
        <v>109</v>
      </c>
      <c r="AJ57" s="353" t="s">
        <v>109</v>
      </c>
      <c r="AK57" s="353" t="s">
        <v>109</v>
      </c>
      <c r="AL57" s="353" t="s">
        <v>109</v>
      </c>
      <c r="AM57" s="353" t="s">
        <v>109</v>
      </c>
      <c r="AN57" s="353" t="s">
        <v>109</v>
      </c>
      <c r="AO57" s="353" t="s">
        <v>109</v>
      </c>
      <c r="AP57" s="353" t="s">
        <v>109</v>
      </c>
      <c r="AQ57" s="353" t="s">
        <v>109</v>
      </c>
      <c r="AR57" s="353" t="s">
        <v>109</v>
      </c>
      <c r="AS57" s="353" t="s">
        <v>109</v>
      </c>
      <c r="AT57" s="353" t="s">
        <v>109</v>
      </c>
      <c r="AU57" s="353" t="s">
        <v>109</v>
      </c>
      <c r="AV57" s="353" t="s">
        <v>109</v>
      </c>
      <c r="AW57" s="353" t="s">
        <v>109</v>
      </c>
      <c r="AX57" s="353" t="s">
        <v>109</v>
      </c>
      <c r="AY57" s="353" t="s">
        <v>109</v>
      </c>
      <c r="AZ57" s="353" t="s">
        <v>109</v>
      </c>
      <c r="BA57" s="353" t="s">
        <v>109</v>
      </c>
      <c r="BB57" s="353" t="s">
        <v>109</v>
      </c>
      <c r="BC57" s="353" t="s">
        <v>109</v>
      </c>
      <c r="BD57" s="353" t="s">
        <v>109</v>
      </c>
      <c r="BE57" s="353" t="s">
        <v>109</v>
      </c>
      <c r="BF57" s="353" t="s">
        <v>109</v>
      </c>
      <c r="BG57" s="353" t="s">
        <v>109</v>
      </c>
      <c r="BH57" s="353" t="s">
        <v>109</v>
      </c>
      <c r="BI57" s="353" t="s">
        <v>109</v>
      </c>
      <c r="BJ57" s="353" t="s">
        <v>109</v>
      </c>
      <c r="BK57" s="353" t="s">
        <v>109</v>
      </c>
      <c r="BL57" s="353" t="s">
        <v>109</v>
      </c>
      <c r="BM57" s="353" t="s">
        <v>109</v>
      </c>
      <c r="BN57" s="353" t="s">
        <v>109</v>
      </c>
      <c r="BO57" s="353" t="s">
        <v>109</v>
      </c>
      <c r="BP57" s="353" t="s">
        <v>109</v>
      </c>
      <c r="BQ57" s="353" t="s">
        <v>109</v>
      </c>
      <c r="BR57" s="353" t="s">
        <v>109</v>
      </c>
      <c r="BS57" s="353" t="s">
        <v>109</v>
      </c>
      <c r="BT57" s="353" t="s">
        <v>109</v>
      </c>
      <c r="BU57" s="353" t="s">
        <v>109</v>
      </c>
      <c r="BV57" s="353" t="s">
        <v>109</v>
      </c>
      <c r="BW57" s="353" t="s">
        <v>109</v>
      </c>
      <c r="BX57" s="353" t="s">
        <v>109</v>
      </c>
    </row>
    <row r="58" s="350" customFormat="1" ht="47.25">
      <c r="A58" s="351" t="s">
        <v>161</v>
      </c>
      <c r="B58" s="352" t="s">
        <v>177</v>
      </c>
      <c r="C58" s="351" t="s">
        <v>178</v>
      </c>
      <c r="D58" s="353" t="s">
        <v>109</v>
      </c>
      <c r="E58" s="353" t="s">
        <v>109</v>
      </c>
      <c r="F58" s="353" t="s">
        <v>109</v>
      </c>
      <c r="G58" s="353" t="s">
        <v>109</v>
      </c>
      <c r="H58" s="353" t="s">
        <v>109</v>
      </c>
      <c r="I58" s="353" t="s">
        <v>109</v>
      </c>
      <c r="J58" s="353" t="s">
        <v>109</v>
      </c>
      <c r="K58" s="353" t="s">
        <v>109</v>
      </c>
      <c r="L58" s="353" t="s">
        <v>109</v>
      </c>
      <c r="M58" s="353" t="s">
        <v>109</v>
      </c>
      <c r="N58" s="353" t="s">
        <v>109</v>
      </c>
      <c r="O58" s="353" t="s">
        <v>109</v>
      </c>
      <c r="P58" s="353" t="s">
        <v>109</v>
      </c>
      <c r="Q58" s="353" t="s">
        <v>109</v>
      </c>
      <c r="R58" s="353" t="s">
        <v>109</v>
      </c>
      <c r="S58" s="353" t="s">
        <v>109</v>
      </c>
      <c r="T58" s="353" t="s">
        <v>109</v>
      </c>
      <c r="U58" s="353" t="s">
        <v>109</v>
      </c>
      <c r="V58" s="353" t="s">
        <v>109</v>
      </c>
      <c r="W58" s="353" t="s">
        <v>109</v>
      </c>
      <c r="X58" s="353" t="s">
        <v>109</v>
      </c>
      <c r="Y58" s="353" t="s">
        <v>109</v>
      </c>
      <c r="Z58" s="353" t="s">
        <v>109</v>
      </c>
      <c r="AA58" s="353" t="s">
        <v>109</v>
      </c>
      <c r="AB58" s="353" t="s">
        <v>109</v>
      </c>
      <c r="AC58" s="353" t="s">
        <v>109</v>
      </c>
      <c r="AD58" s="353" t="s">
        <v>109</v>
      </c>
      <c r="AE58" s="353" t="s">
        <v>109</v>
      </c>
      <c r="AF58" s="353" t="s">
        <v>109</v>
      </c>
      <c r="AG58" s="353" t="s">
        <v>109</v>
      </c>
      <c r="AH58" s="353" t="s">
        <v>109</v>
      </c>
      <c r="AI58" s="353" t="s">
        <v>109</v>
      </c>
      <c r="AJ58" s="353" t="s">
        <v>109</v>
      </c>
      <c r="AK58" s="353" t="s">
        <v>109</v>
      </c>
      <c r="AL58" s="353" t="s">
        <v>109</v>
      </c>
      <c r="AM58" s="353" t="s">
        <v>109</v>
      </c>
      <c r="AN58" s="353" t="s">
        <v>109</v>
      </c>
      <c r="AO58" s="353" t="s">
        <v>109</v>
      </c>
      <c r="AP58" s="353" t="s">
        <v>109</v>
      </c>
      <c r="AQ58" s="353" t="s">
        <v>109</v>
      </c>
      <c r="AR58" s="353" t="s">
        <v>109</v>
      </c>
      <c r="AS58" s="353" t="s">
        <v>109</v>
      </c>
      <c r="AT58" s="353" t="s">
        <v>109</v>
      </c>
      <c r="AU58" s="353" t="s">
        <v>109</v>
      </c>
      <c r="AV58" s="353" t="s">
        <v>109</v>
      </c>
      <c r="AW58" s="353" t="s">
        <v>109</v>
      </c>
      <c r="AX58" s="353" t="s">
        <v>109</v>
      </c>
      <c r="AY58" s="353" t="s">
        <v>109</v>
      </c>
      <c r="AZ58" s="353" t="s">
        <v>109</v>
      </c>
      <c r="BA58" s="353" t="s">
        <v>109</v>
      </c>
      <c r="BB58" s="353" t="s">
        <v>109</v>
      </c>
      <c r="BC58" s="353" t="s">
        <v>109</v>
      </c>
      <c r="BD58" s="353" t="s">
        <v>109</v>
      </c>
      <c r="BE58" s="353" t="s">
        <v>109</v>
      </c>
      <c r="BF58" s="353" t="s">
        <v>109</v>
      </c>
      <c r="BG58" s="353" t="s">
        <v>109</v>
      </c>
      <c r="BH58" s="353" t="s">
        <v>109</v>
      </c>
      <c r="BI58" s="353" t="s">
        <v>109</v>
      </c>
      <c r="BJ58" s="353" t="s">
        <v>109</v>
      </c>
      <c r="BK58" s="353" t="s">
        <v>109</v>
      </c>
      <c r="BL58" s="353" t="s">
        <v>109</v>
      </c>
      <c r="BM58" s="353" t="s">
        <v>109</v>
      </c>
      <c r="BN58" s="353" t="s">
        <v>109</v>
      </c>
      <c r="BO58" s="353" t="s">
        <v>109</v>
      </c>
      <c r="BP58" s="353" t="s">
        <v>109</v>
      </c>
      <c r="BQ58" s="353" t="s">
        <v>109</v>
      </c>
      <c r="BR58" s="353" t="s">
        <v>109</v>
      </c>
      <c r="BS58" s="353" t="s">
        <v>109</v>
      </c>
      <c r="BT58" s="353" t="s">
        <v>109</v>
      </c>
      <c r="BU58" s="353" t="s">
        <v>109</v>
      </c>
      <c r="BV58" s="353" t="s">
        <v>109</v>
      </c>
      <c r="BW58" s="353" t="s">
        <v>109</v>
      </c>
      <c r="BX58" s="353" t="s">
        <v>109</v>
      </c>
    </row>
    <row r="59" s="350" customFormat="1" ht="31.5">
      <c r="A59" s="351" t="s">
        <v>161</v>
      </c>
      <c r="B59" s="352" t="s">
        <v>179</v>
      </c>
      <c r="C59" s="351" t="s">
        <v>180</v>
      </c>
      <c r="D59" s="353" t="s">
        <v>645</v>
      </c>
      <c r="E59" s="353">
        <v>0.40000000000000002</v>
      </c>
      <c r="F59" s="353" t="s">
        <v>109</v>
      </c>
      <c r="G59" s="353">
        <v>0.5</v>
      </c>
      <c r="H59" s="353" t="s">
        <v>109</v>
      </c>
      <c r="I59" s="353" t="s">
        <v>109</v>
      </c>
      <c r="J59" s="353" t="s">
        <v>645</v>
      </c>
      <c r="K59" s="353">
        <v>0.40000000000000002</v>
      </c>
      <c r="L59" s="353" t="s">
        <v>109</v>
      </c>
      <c r="M59" s="353">
        <v>0.55300000000000005</v>
      </c>
      <c r="N59" s="353" t="s">
        <v>109</v>
      </c>
      <c r="O59" s="353" t="s">
        <v>109</v>
      </c>
      <c r="P59" s="353" t="s">
        <v>109</v>
      </c>
      <c r="Q59" s="353" t="s">
        <v>109</v>
      </c>
      <c r="R59" s="353" t="s">
        <v>109</v>
      </c>
      <c r="S59" s="353" t="s">
        <v>109</v>
      </c>
      <c r="T59" s="353" t="s">
        <v>109</v>
      </c>
      <c r="U59" s="353" t="s">
        <v>109</v>
      </c>
      <c r="V59" s="353" t="s">
        <v>109</v>
      </c>
      <c r="W59" s="353" t="s">
        <v>109</v>
      </c>
      <c r="X59" s="353" t="s">
        <v>109</v>
      </c>
      <c r="Y59" s="353" t="s">
        <v>109</v>
      </c>
      <c r="Z59" s="353" t="s">
        <v>109</v>
      </c>
      <c r="AA59" s="353" t="s">
        <v>109</v>
      </c>
      <c r="AB59" s="353" t="s">
        <v>109</v>
      </c>
      <c r="AC59" s="353" t="s">
        <v>109</v>
      </c>
      <c r="AD59" s="353" t="s">
        <v>109</v>
      </c>
      <c r="AE59" s="353" t="s">
        <v>109</v>
      </c>
      <c r="AF59" s="353" t="s">
        <v>109</v>
      </c>
      <c r="AG59" s="353" t="s">
        <v>109</v>
      </c>
      <c r="AH59" s="353" t="s">
        <v>109</v>
      </c>
      <c r="AI59" s="353" t="s">
        <v>109</v>
      </c>
      <c r="AJ59" s="353" t="s">
        <v>109</v>
      </c>
      <c r="AK59" s="353" t="s">
        <v>109</v>
      </c>
      <c r="AL59" s="353" t="s">
        <v>109</v>
      </c>
      <c r="AM59" s="353" t="s">
        <v>109</v>
      </c>
      <c r="AN59" s="353" t="s">
        <v>645</v>
      </c>
      <c r="AO59" s="353">
        <v>0.40000000000000002</v>
      </c>
      <c r="AP59" s="353" t="s">
        <v>109</v>
      </c>
      <c r="AQ59" s="353">
        <v>0.5</v>
      </c>
      <c r="AR59" s="353" t="s">
        <v>109</v>
      </c>
      <c r="AS59" s="353" t="s">
        <v>109</v>
      </c>
      <c r="AT59" s="353" t="s">
        <v>645</v>
      </c>
      <c r="AU59" s="353">
        <v>0.40000000000000002</v>
      </c>
      <c r="AV59" s="353" t="s">
        <v>109</v>
      </c>
      <c r="AW59" s="353">
        <v>0.55300000000000005</v>
      </c>
      <c r="AX59" s="353" t="s">
        <v>109</v>
      </c>
      <c r="AY59" s="353" t="s">
        <v>109</v>
      </c>
      <c r="AZ59" s="353" t="s">
        <v>109</v>
      </c>
      <c r="BA59" s="353" t="s">
        <v>109</v>
      </c>
      <c r="BB59" s="353" t="s">
        <v>109</v>
      </c>
      <c r="BC59" s="353" t="s">
        <v>109</v>
      </c>
      <c r="BD59" s="353" t="s">
        <v>109</v>
      </c>
      <c r="BE59" s="353" t="s">
        <v>109</v>
      </c>
      <c r="BF59" s="353" t="s">
        <v>109</v>
      </c>
      <c r="BG59" s="353" t="s">
        <v>109</v>
      </c>
      <c r="BH59" s="353" t="s">
        <v>109</v>
      </c>
      <c r="BI59" s="353" t="s">
        <v>109</v>
      </c>
      <c r="BJ59" s="353" t="s">
        <v>109</v>
      </c>
      <c r="BK59" s="353" t="s">
        <v>109</v>
      </c>
      <c r="BL59" s="353" t="s">
        <v>109</v>
      </c>
      <c r="BM59" s="353" t="s">
        <v>109</v>
      </c>
      <c r="BN59" s="353" t="s">
        <v>109</v>
      </c>
      <c r="BO59" s="353" t="s">
        <v>109</v>
      </c>
      <c r="BP59" s="353" t="s">
        <v>109</v>
      </c>
      <c r="BQ59" s="353" t="s">
        <v>109</v>
      </c>
      <c r="BR59" s="353" t="s">
        <v>109</v>
      </c>
      <c r="BS59" s="353" t="s">
        <v>109</v>
      </c>
      <c r="BT59" s="353" t="s">
        <v>109</v>
      </c>
      <c r="BU59" s="353" t="s">
        <v>109</v>
      </c>
      <c r="BV59" s="353" t="s">
        <v>109</v>
      </c>
      <c r="BW59" s="353" t="s">
        <v>109</v>
      </c>
      <c r="BX59" s="353" t="s">
        <v>109</v>
      </c>
    </row>
    <row r="60" s="350" customFormat="1" ht="31.5">
      <c r="A60" s="351" t="s">
        <v>161</v>
      </c>
      <c r="B60" s="352" t="s">
        <v>181</v>
      </c>
      <c r="C60" s="351" t="s">
        <v>182</v>
      </c>
      <c r="D60" s="353" t="s">
        <v>645</v>
      </c>
      <c r="E60" s="353">
        <v>0.80000000000000004</v>
      </c>
      <c r="F60" s="353" t="s">
        <v>109</v>
      </c>
      <c r="G60" s="353" t="s">
        <v>109</v>
      </c>
      <c r="H60" s="353" t="s">
        <v>109</v>
      </c>
      <c r="I60" s="353">
        <v>7</v>
      </c>
      <c r="J60" s="353" t="s">
        <v>645</v>
      </c>
      <c r="K60" s="353">
        <v>0.80000000000000004</v>
      </c>
      <c r="L60" s="353" t="s">
        <v>109</v>
      </c>
      <c r="M60" s="353" t="s">
        <v>109</v>
      </c>
      <c r="N60" s="353" t="s">
        <v>109</v>
      </c>
      <c r="O60" s="353">
        <v>7</v>
      </c>
      <c r="P60" s="353" t="s">
        <v>109</v>
      </c>
      <c r="Q60" s="353" t="s">
        <v>109</v>
      </c>
      <c r="R60" s="353" t="s">
        <v>109</v>
      </c>
      <c r="S60" s="353" t="s">
        <v>109</v>
      </c>
      <c r="T60" s="353" t="s">
        <v>109</v>
      </c>
      <c r="U60" s="353" t="s">
        <v>109</v>
      </c>
      <c r="V60" s="353" t="s">
        <v>109</v>
      </c>
      <c r="W60" s="353" t="s">
        <v>109</v>
      </c>
      <c r="X60" s="353" t="s">
        <v>109</v>
      </c>
      <c r="Y60" s="353" t="s">
        <v>109</v>
      </c>
      <c r="Z60" s="353" t="s">
        <v>109</v>
      </c>
      <c r="AA60" s="353" t="s">
        <v>109</v>
      </c>
      <c r="AB60" s="353" t="s">
        <v>109</v>
      </c>
      <c r="AC60" s="353" t="s">
        <v>109</v>
      </c>
      <c r="AD60" s="353" t="s">
        <v>109</v>
      </c>
      <c r="AE60" s="353" t="s">
        <v>109</v>
      </c>
      <c r="AF60" s="353" t="s">
        <v>109</v>
      </c>
      <c r="AG60" s="353" t="s">
        <v>109</v>
      </c>
      <c r="AH60" s="353" t="s">
        <v>109</v>
      </c>
      <c r="AI60" s="353" t="s">
        <v>109</v>
      </c>
      <c r="AJ60" s="353" t="s">
        <v>109</v>
      </c>
      <c r="AK60" s="353" t="s">
        <v>109</v>
      </c>
      <c r="AL60" s="353" t="s">
        <v>109</v>
      </c>
      <c r="AM60" s="353" t="s">
        <v>109</v>
      </c>
      <c r="AN60" s="353" t="s">
        <v>645</v>
      </c>
      <c r="AO60" s="353">
        <v>0.80000000000000004</v>
      </c>
      <c r="AP60" s="353" t="s">
        <v>109</v>
      </c>
      <c r="AQ60" s="353" t="s">
        <v>109</v>
      </c>
      <c r="AR60" s="353" t="s">
        <v>109</v>
      </c>
      <c r="AS60" s="353">
        <v>7</v>
      </c>
      <c r="AT60" s="353" t="s">
        <v>645</v>
      </c>
      <c r="AU60" s="353">
        <v>0.80000000000000004</v>
      </c>
      <c r="AV60" s="353" t="s">
        <v>109</v>
      </c>
      <c r="AW60" s="353" t="s">
        <v>109</v>
      </c>
      <c r="AX60" s="353" t="s">
        <v>109</v>
      </c>
      <c r="AY60" s="353">
        <v>7</v>
      </c>
      <c r="AZ60" s="353" t="s">
        <v>109</v>
      </c>
      <c r="BA60" s="353" t="s">
        <v>109</v>
      </c>
      <c r="BB60" s="353" t="s">
        <v>109</v>
      </c>
      <c r="BC60" s="353" t="s">
        <v>109</v>
      </c>
      <c r="BD60" s="353" t="s">
        <v>109</v>
      </c>
      <c r="BE60" s="353" t="s">
        <v>109</v>
      </c>
      <c r="BF60" s="353" t="s">
        <v>109</v>
      </c>
      <c r="BG60" s="353" t="s">
        <v>109</v>
      </c>
      <c r="BH60" s="353" t="s">
        <v>109</v>
      </c>
      <c r="BI60" s="353" t="s">
        <v>109</v>
      </c>
      <c r="BJ60" s="353" t="s">
        <v>109</v>
      </c>
      <c r="BK60" s="353" t="s">
        <v>109</v>
      </c>
      <c r="BL60" s="353" t="s">
        <v>109</v>
      </c>
      <c r="BM60" s="353" t="s">
        <v>109</v>
      </c>
      <c r="BN60" s="353" t="s">
        <v>109</v>
      </c>
      <c r="BO60" s="353" t="s">
        <v>109</v>
      </c>
      <c r="BP60" s="353" t="s">
        <v>109</v>
      </c>
      <c r="BQ60" s="353" t="s">
        <v>109</v>
      </c>
      <c r="BR60" s="353" t="s">
        <v>109</v>
      </c>
      <c r="BS60" s="353" t="s">
        <v>109</v>
      </c>
      <c r="BT60" s="353" t="s">
        <v>109</v>
      </c>
      <c r="BU60" s="353" t="s">
        <v>109</v>
      </c>
      <c r="BV60" s="353" t="s">
        <v>109</v>
      </c>
      <c r="BW60" s="353" t="s">
        <v>109</v>
      </c>
      <c r="BX60" s="353" t="s">
        <v>109</v>
      </c>
    </row>
    <row r="61" s="350" customFormat="1" ht="47.25">
      <c r="A61" s="351" t="s">
        <v>161</v>
      </c>
      <c r="B61" s="352" t="s">
        <v>183</v>
      </c>
      <c r="C61" s="351" t="s">
        <v>184</v>
      </c>
      <c r="D61" s="353" t="s">
        <v>109</v>
      </c>
      <c r="E61" s="353" t="s">
        <v>109</v>
      </c>
      <c r="F61" s="353" t="s">
        <v>109</v>
      </c>
      <c r="G61" s="353" t="s">
        <v>109</v>
      </c>
      <c r="H61" s="353" t="s">
        <v>109</v>
      </c>
      <c r="I61" s="353" t="s">
        <v>109</v>
      </c>
      <c r="J61" s="353" t="s">
        <v>109</v>
      </c>
      <c r="K61" s="353" t="s">
        <v>109</v>
      </c>
      <c r="L61" s="353" t="s">
        <v>109</v>
      </c>
      <c r="M61" s="353" t="s">
        <v>109</v>
      </c>
      <c r="N61" s="353" t="s">
        <v>109</v>
      </c>
      <c r="O61" s="353" t="s">
        <v>109</v>
      </c>
      <c r="P61" s="353" t="s">
        <v>109</v>
      </c>
      <c r="Q61" s="353" t="s">
        <v>109</v>
      </c>
      <c r="R61" s="353" t="s">
        <v>109</v>
      </c>
      <c r="S61" s="353" t="s">
        <v>109</v>
      </c>
      <c r="T61" s="353" t="s">
        <v>109</v>
      </c>
      <c r="U61" s="353" t="s">
        <v>109</v>
      </c>
      <c r="V61" s="353" t="s">
        <v>109</v>
      </c>
      <c r="W61" s="353" t="s">
        <v>109</v>
      </c>
      <c r="X61" s="353" t="s">
        <v>109</v>
      </c>
      <c r="Y61" s="353" t="s">
        <v>109</v>
      </c>
      <c r="Z61" s="353" t="s">
        <v>109</v>
      </c>
      <c r="AA61" s="353" t="s">
        <v>109</v>
      </c>
      <c r="AB61" s="353" t="s">
        <v>109</v>
      </c>
      <c r="AC61" s="353" t="s">
        <v>109</v>
      </c>
      <c r="AD61" s="353" t="s">
        <v>109</v>
      </c>
      <c r="AE61" s="353" t="s">
        <v>109</v>
      </c>
      <c r="AF61" s="353" t="s">
        <v>109</v>
      </c>
      <c r="AG61" s="353" t="s">
        <v>109</v>
      </c>
      <c r="AH61" s="353" t="s">
        <v>109</v>
      </c>
      <c r="AI61" s="353" t="s">
        <v>109</v>
      </c>
      <c r="AJ61" s="353" t="s">
        <v>109</v>
      </c>
      <c r="AK61" s="353" t="s">
        <v>109</v>
      </c>
      <c r="AL61" s="353" t="s">
        <v>109</v>
      </c>
      <c r="AM61" s="353" t="s">
        <v>109</v>
      </c>
      <c r="AN61" s="353" t="s">
        <v>109</v>
      </c>
      <c r="AO61" s="353" t="s">
        <v>109</v>
      </c>
      <c r="AP61" s="353" t="s">
        <v>109</v>
      </c>
      <c r="AQ61" s="353" t="s">
        <v>109</v>
      </c>
      <c r="AR61" s="353" t="s">
        <v>109</v>
      </c>
      <c r="AS61" s="353" t="s">
        <v>109</v>
      </c>
      <c r="AT61" s="353" t="s">
        <v>109</v>
      </c>
      <c r="AU61" s="353" t="s">
        <v>109</v>
      </c>
      <c r="AV61" s="353" t="s">
        <v>109</v>
      </c>
      <c r="AW61" s="353" t="s">
        <v>109</v>
      </c>
      <c r="AX61" s="353" t="s">
        <v>109</v>
      </c>
      <c r="AY61" s="353" t="s">
        <v>109</v>
      </c>
      <c r="AZ61" s="353" t="s">
        <v>646</v>
      </c>
      <c r="BA61" s="353">
        <v>0.40000000000000002</v>
      </c>
      <c r="BB61" s="353" t="s">
        <v>109</v>
      </c>
      <c r="BC61" s="353" t="s">
        <v>109</v>
      </c>
      <c r="BD61" s="353" t="s">
        <v>109</v>
      </c>
      <c r="BE61" s="353">
        <v>1</v>
      </c>
      <c r="BF61" s="353" t="s">
        <v>646</v>
      </c>
      <c r="BG61" s="353">
        <v>0.40000000000000002</v>
      </c>
      <c r="BH61" s="353" t="s">
        <v>109</v>
      </c>
      <c r="BI61" s="353" t="s">
        <v>109</v>
      </c>
      <c r="BJ61" s="353" t="s">
        <v>109</v>
      </c>
      <c r="BK61" s="353">
        <v>1</v>
      </c>
      <c r="BL61" s="353" t="s">
        <v>109</v>
      </c>
      <c r="BM61" s="353" t="s">
        <v>109</v>
      </c>
      <c r="BN61" s="353" t="s">
        <v>109</v>
      </c>
      <c r="BO61" s="353" t="s">
        <v>109</v>
      </c>
      <c r="BP61" s="353" t="s">
        <v>109</v>
      </c>
      <c r="BQ61" s="353" t="s">
        <v>109</v>
      </c>
      <c r="BR61" s="353" t="s">
        <v>109</v>
      </c>
      <c r="BS61" s="353" t="s">
        <v>109</v>
      </c>
      <c r="BT61" s="353" t="s">
        <v>109</v>
      </c>
      <c r="BU61" s="353" t="s">
        <v>109</v>
      </c>
      <c r="BV61" s="353" t="s">
        <v>109</v>
      </c>
      <c r="BW61" s="353" t="s">
        <v>109</v>
      </c>
      <c r="BX61" s="353" t="s">
        <v>109</v>
      </c>
    </row>
    <row r="62" s="350" customFormat="1" ht="63">
      <c r="A62" s="351" t="s">
        <v>161</v>
      </c>
      <c r="B62" s="352" t="s">
        <v>185</v>
      </c>
      <c r="C62" s="351" t="s">
        <v>186</v>
      </c>
      <c r="D62" s="353" t="s">
        <v>109</v>
      </c>
      <c r="E62" s="353" t="s">
        <v>109</v>
      </c>
      <c r="F62" s="353" t="s">
        <v>109</v>
      </c>
      <c r="G62" s="353" t="s">
        <v>109</v>
      </c>
      <c r="H62" s="353" t="s">
        <v>109</v>
      </c>
      <c r="I62" s="353" t="s">
        <v>109</v>
      </c>
      <c r="J62" s="353" t="s">
        <v>109</v>
      </c>
      <c r="K62" s="353" t="s">
        <v>109</v>
      </c>
      <c r="L62" s="353" t="s">
        <v>109</v>
      </c>
      <c r="M62" s="353" t="s">
        <v>109</v>
      </c>
      <c r="N62" s="353" t="s">
        <v>109</v>
      </c>
      <c r="O62" s="353" t="s">
        <v>109</v>
      </c>
      <c r="P62" s="353" t="s">
        <v>109</v>
      </c>
      <c r="Q62" s="353" t="s">
        <v>109</v>
      </c>
      <c r="R62" s="353" t="s">
        <v>109</v>
      </c>
      <c r="S62" s="353" t="s">
        <v>109</v>
      </c>
      <c r="T62" s="353" t="s">
        <v>109</v>
      </c>
      <c r="U62" s="353" t="s">
        <v>109</v>
      </c>
      <c r="V62" s="353" t="s">
        <v>109</v>
      </c>
      <c r="W62" s="353" t="s">
        <v>109</v>
      </c>
      <c r="X62" s="353" t="s">
        <v>109</v>
      </c>
      <c r="Y62" s="353" t="s">
        <v>109</v>
      </c>
      <c r="Z62" s="353" t="s">
        <v>109</v>
      </c>
      <c r="AA62" s="353" t="s">
        <v>109</v>
      </c>
      <c r="AB62" s="353" t="s">
        <v>109</v>
      </c>
      <c r="AC62" s="353" t="s">
        <v>109</v>
      </c>
      <c r="AD62" s="353" t="s">
        <v>109</v>
      </c>
      <c r="AE62" s="353" t="s">
        <v>109</v>
      </c>
      <c r="AF62" s="353" t="s">
        <v>109</v>
      </c>
      <c r="AG62" s="353" t="s">
        <v>109</v>
      </c>
      <c r="AH62" s="353" t="s">
        <v>109</v>
      </c>
      <c r="AI62" s="353" t="s">
        <v>109</v>
      </c>
      <c r="AJ62" s="353" t="s">
        <v>109</v>
      </c>
      <c r="AK62" s="353" t="s">
        <v>109</v>
      </c>
      <c r="AL62" s="353" t="s">
        <v>109</v>
      </c>
      <c r="AM62" s="353" t="s">
        <v>109</v>
      </c>
      <c r="AN62" s="353" t="s">
        <v>109</v>
      </c>
      <c r="AO62" s="353" t="s">
        <v>109</v>
      </c>
      <c r="AP62" s="353" t="s">
        <v>109</v>
      </c>
      <c r="AQ62" s="353" t="s">
        <v>109</v>
      </c>
      <c r="AR62" s="353" t="s">
        <v>109</v>
      </c>
      <c r="AS62" s="353" t="s">
        <v>109</v>
      </c>
      <c r="AT62" s="353" t="s">
        <v>109</v>
      </c>
      <c r="AU62" s="353" t="s">
        <v>109</v>
      </c>
      <c r="AV62" s="353" t="s">
        <v>109</v>
      </c>
      <c r="AW62" s="353" t="s">
        <v>109</v>
      </c>
      <c r="AX62" s="353" t="s">
        <v>109</v>
      </c>
      <c r="AY62" s="353" t="s">
        <v>109</v>
      </c>
      <c r="AZ62" s="353" t="s">
        <v>646</v>
      </c>
      <c r="BA62" s="353">
        <v>0.80000000000000004</v>
      </c>
      <c r="BB62" s="353" t="s">
        <v>109</v>
      </c>
      <c r="BC62" s="353" t="s">
        <v>109</v>
      </c>
      <c r="BD62" s="353" t="s">
        <v>109</v>
      </c>
      <c r="BE62" s="353">
        <v>7</v>
      </c>
      <c r="BF62" s="353" t="s">
        <v>646</v>
      </c>
      <c r="BG62" s="353">
        <v>0.80000000000000004</v>
      </c>
      <c r="BH62" s="353" t="s">
        <v>109</v>
      </c>
      <c r="BI62" s="353" t="s">
        <v>109</v>
      </c>
      <c r="BJ62" s="353" t="s">
        <v>109</v>
      </c>
      <c r="BK62" s="353">
        <v>7</v>
      </c>
      <c r="BL62" s="353" t="s">
        <v>109</v>
      </c>
      <c r="BM62" s="353" t="s">
        <v>109</v>
      </c>
      <c r="BN62" s="353" t="s">
        <v>109</v>
      </c>
      <c r="BO62" s="353" t="s">
        <v>109</v>
      </c>
      <c r="BP62" s="353" t="s">
        <v>109</v>
      </c>
      <c r="BQ62" s="353" t="s">
        <v>109</v>
      </c>
      <c r="BR62" s="353" t="s">
        <v>109</v>
      </c>
      <c r="BS62" s="353" t="s">
        <v>109</v>
      </c>
      <c r="BT62" s="353" t="s">
        <v>109</v>
      </c>
      <c r="BU62" s="353" t="s">
        <v>109</v>
      </c>
      <c r="BV62" s="353" t="s">
        <v>109</v>
      </c>
      <c r="BW62" s="353" t="s">
        <v>109</v>
      </c>
      <c r="BX62" s="353" t="s">
        <v>109</v>
      </c>
    </row>
    <row r="63" s="350" customFormat="1" ht="63">
      <c r="A63" s="351" t="s">
        <v>161</v>
      </c>
      <c r="B63" s="352" t="s">
        <v>187</v>
      </c>
      <c r="C63" s="351" t="s">
        <v>188</v>
      </c>
      <c r="D63" s="353" t="s">
        <v>109</v>
      </c>
      <c r="E63" s="353" t="s">
        <v>109</v>
      </c>
      <c r="F63" s="353" t="s">
        <v>109</v>
      </c>
      <c r="G63" s="353" t="s">
        <v>109</v>
      </c>
      <c r="H63" s="353" t="s">
        <v>109</v>
      </c>
      <c r="I63" s="353" t="s">
        <v>109</v>
      </c>
      <c r="J63" s="353" t="s">
        <v>109</v>
      </c>
      <c r="K63" s="353" t="s">
        <v>109</v>
      </c>
      <c r="L63" s="353" t="s">
        <v>109</v>
      </c>
      <c r="M63" s="353" t="s">
        <v>109</v>
      </c>
      <c r="N63" s="353" t="s">
        <v>109</v>
      </c>
      <c r="O63" s="353" t="s">
        <v>109</v>
      </c>
      <c r="P63" s="353" t="s">
        <v>109</v>
      </c>
      <c r="Q63" s="353" t="s">
        <v>109</v>
      </c>
      <c r="R63" s="353" t="s">
        <v>109</v>
      </c>
      <c r="S63" s="353" t="s">
        <v>109</v>
      </c>
      <c r="T63" s="353" t="s">
        <v>109</v>
      </c>
      <c r="U63" s="353" t="s">
        <v>109</v>
      </c>
      <c r="V63" s="353" t="s">
        <v>109</v>
      </c>
      <c r="W63" s="353" t="s">
        <v>109</v>
      </c>
      <c r="X63" s="353" t="s">
        <v>109</v>
      </c>
      <c r="Y63" s="353" t="s">
        <v>109</v>
      </c>
      <c r="Z63" s="353" t="s">
        <v>109</v>
      </c>
      <c r="AA63" s="353" t="s">
        <v>109</v>
      </c>
      <c r="AB63" s="353" t="s">
        <v>109</v>
      </c>
      <c r="AC63" s="353" t="s">
        <v>109</v>
      </c>
      <c r="AD63" s="353" t="s">
        <v>109</v>
      </c>
      <c r="AE63" s="353" t="s">
        <v>109</v>
      </c>
      <c r="AF63" s="353" t="s">
        <v>109</v>
      </c>
      <c r="AG63" s="353" t="s">
        <v>109</v>
      </c>
      <c r="AH63" s="353" t="s">
        <v>109</v>
      </c>
      <c r="AI63" s="353" t="s">
        <v>109</v>
      </c>
      <c r="AJ63" s="353" t="s">
        <v>109</v>
      </c>
      <c r="AK63" s="353" t="s">
        <v>109</v>
      </c>
      <c r="AL63" s="353" t="s">
        <v>109</v>
      </c>
      <c r="AM63" s="353" t="s">
        <v>109</v>
      </c>
      <c r="AN63" s="353" t="s">
        <v>109</v>
      </c>
      <c r="AO63" s="353" t="s">
        <v>109</v>
      </c>
      <c r="AP63" s="353" t="s">
        <v>109</v>
      </c>
      <c r="AQ63" s="353" t="s">
        <v>109</v>
      </c>
      <c r="AR63" s="353" t="s">
        <v>109</v>
      </c>
      <c r="AS63" s="353" t="s">
        <v>109</v>
      </c>
      <c r="AT63" s="353" t="s">
        <v>109</v>
      </c>
      <c r="AU63" s="353" t="s">
        <v>109</v>
      </c>
      <c r="AV63" s="353" t="s">
        <v>109</v>
      </c>
      <c r="AW63" s="353" t="s">
        <v>109</v>
      </c>
      <c r="AX63" s="353" t="s">
        <v>109</v>
      </c>
      <c r="AY63" s="353" t="s">
        <v>109</v>
      </c>
      <c r="AZ63" s="353" t="s">
        <v>646</v>
      </c>
      <c r="BA63" s="353">
        <v>1.26</v>
      </c>
      <c r="BB63" s="353" t="s">
        <v>109</v>
      </c>
      <c r="BC63" s="353" t="s">
        <v>109</v>
      </c>
      <c r="BD63" s="353" t="s">
        <v>109</v>
      </c>
      <c r="BE63" s="353">
        <v>7</v>
      </c>
      <c r="BF63" s="353" t="s">
        <v>646</v>
      </c>
      <c r="BG63" s="353">
        <v>1.26</v>
      </c>
      <c r="BH63" s="353" t="s">
        <v>109</v>
      </c>
      <c r="BI63" s="353" t="s">
        <v>109</v>
      </c>
      <c r="BJ63" s="353" t="s">
        <v>109</v>
      </c>
      <c r="BK63" s="353">
        <v>7</v>
      </c>
      <c r="BL63" s="353" t="s">
        <v>109</v>
      </c>
      <c r="BM63" s="353" t="s">
        <v>109</v>
      </c>
      <c r="BN63" s="353" t="s">
        <v>109</v>
      </c>
      <c r="BO63" s="353" t="s">
        <v>109</v>
      </c>
      <c r="BP63" s="353" t="s">
        <v>109</v>
      </c>
      <c r="BQ63" s="353" t="s">
        <v>109</v>
      </c>
      <c r="BR63" s="353" t="s">
        <v>109</v>
      </c>
      <c r="BS63" s="353" t="s">
        <v>109</v>
      </c>
      <c r="BT63" s="353" t="s">
        <v>109</v>
      </c>
      <c r="BU63" s="353" t="s">
        <v>109</v>
      </c>
      <c r="BV63" s="353" t="s">
        <v>109</v>
      </c>
      <c r="BW63" s="353" t="s">
        <v>109</v>
      </c>
      <c r="BX63" s="353" t="s">
        <v>109</v>
      </c>
    </row>
    <row r="64" s="350" customFormat="1" ht="47.25">
      <c r="A64" s="351" t="s">
        <v>161</v>
      </c>
      <c r="B64" s="352" t="s">
        <v>189</v>
      </c>
      <c r="C64" s="351" t="s">
        <v>190</v>
      </c>
      <c r="D64" s="353" t="s">
        <v>109</v>
      </c>
      <c r="E64" s="353" t="s">
        <v>109</v>
      </c>
      <c r="F64" s="353" t="s">
        <v>109</v>
      </c>
      <c r="G64" s="353" t="s">
        <v>109</v>
      </c>
      <c r="H64" s="353" t="s">
        <v>109</v>
      </c>
      <c r="I64" s="353" t="s">
        <v>109</v>
      </c>
      <c r="J64" s="353" t="s">
        <v>109</v>
      </c>
      <c r="K64" s="353" t="s">
        <v>109</v>
      </c>
      <c r="L64" s="353" t="s">
        <v>109</v>
      </c>
      <c r="M64" s="353" t="s">
        <v>109</v>
      </c>
      <c r="N64" s="353" t="s">
        <v>109</v>
      </c>
      <c r="O64" s="353" t="s">
        <v>109</v>
      </c>
      <c r="P64" s="353" t="s">
        <v>109</v>
      </c>
      <c r="Q64" s="353" t="s">
        <v>109</v>
      </c>
      <c r="R64" s="353" t="s">
        <v>109</v>
      </c>
      <c r="S64" s="353" t="s">
        <v>109</v>
      </c>
      <c r="T64" s="353" t="s">
        <v>109</v>
      </c>
      <c r="U64" s="353" t="s">
        <v>109</v>
      </c>
      <c r="V64" s="353" t="s">
        <v>109</v>
      </c>
      <c r="W64" s="353" t="s">
        <v>109</v>
      </c>
      <c r="X64" s="353" t="s">
        <v>109</v>
      </c>
      <c r="Y64" s="353" t="s">
        <v>109</v>
      </c>
      <c r="Z64" s="353" t="s">
        <v>109</v>
      </c>
      <c r="AA64" s="353" t="s">
        <v>109</v>
      </c>
      <c r="AB64" s="353" t="s">
        <v>109</v>
      </c>
      <c r="AC64" s="353" t="s">
        <v>109</v>
      </c>
      <c r="AD64" s="353" t="s">
        <v>109</v>
      </c>
      <c r="AE64" s="353" t="s">
        <v>109</v>
      </c>
      <c r="AF64" s="353" t="s">
        <v>109</v>
      </c>
      <c r="AG64" s="353" t="s">
        <v>109</v>
      </c>
      <c r="AH64" s="353" t="s">
        <v>109</v>
      </c>
      <c r="AI64" s="353" t="s">
        <v>109</v>
      </c>
      <c r="AJ64" s="353" t="s">
        <v>109</v>
      </c>
      <c r="AK64" s="353" t="s">
        <v>109</v>
      </c>
      <c r="AL64" s="353" t="s">
        <v>109</v>
      </c>
      <c r="AM64" s="353" t="s">
        <v>109</v>
      </c>
      <c r="AN64" s="353" t="s">
        <v>109</v>
      </c>
      <c r="AO64" s="353" t="s">
        <v>109</v>
      </c>
      <c r="AP64" s="353" t="s">
        <v>109</v>
      </c>
      <c r="AQ64" s="353" t="s">
        <v>109</v>
      </c>
      <c r="AR64" s="353" t="s">
        <v>109</v>
      </c>
      <c r="AS64" s="353" t="s">
        <v>109</v>
      </c>
      <c r="AT64" s="353" t="s">
        <v>109</v>
      </c>
      <c r="AU64" s="353" t="s">
        <v>109</v>
      </c>
      <c r="AV64" s="353" t="s">
        <v>109</v>
      </c>
      <c r="AW64" s="353" t="s">
        <v>109</v>
      </c>
      <c r="AX64" s="353" t="s">
        <v>109</v>
      </c>
      <c r="AY64" s="353" t="s">
        <v>109</v>
      </c>
      <c r="AZ64" s="353" t="s">
        <v>109</v>
      </c>
      <c r="BA64" s="353" t="s">
        <v>109</v>
      </c>
      <c r="BB64" s="353" t="s">
        <v>109</v>
      </c>
      <c r="BC64" s="353" t="s">
        <v>109</v>
      </c>
      <c r="BD64" s="353" t="s">
        <v>109</v>
      </c>
      <c r="BE64" s="353" t="s">
        <v>109</v>
      </c>
      <c r="BF64" s="353" t="s">
        <v>109</v>
      </c>
      <c r="BG64" s="353" t="s">
        <v>109</v>
      </c>
      <c r="BH64" s="353" t="s">
        <v>109</v>
      </c>
      <c r="BI64" s="353" t="s">
        <v>109</v>
      </c>
      <c r="BJ64" s="353" t="s">
        <v>109</v>
      </c>
      <c r="BK64" s="353" t="s">
        <v>109</v>
      </c>
      <c r="BL64" s="353" t="s">
        <v>109</v>
      </c>
      <c r="BM64" s="353" t="s">
        <v>109</v>
      </c>
      <c r="BN64" s="353" t="s">
        <v>109</v>
      </c>
      <c r="BO64" s="353" t="s">
        <v>109</v>
      </c>
      <c r="BP64" s="353" t="s">
        <v>109</v>
      </c>
      <c r="BQ64" s="353" t="s">
        <v>109</v>
      </c>
      <c r="BR64" s="353" t="s">
        <v>109</v>
      </c>
      <c r="BS64" s="353" t="s">
        <v>109</v>
      </c>
      <c r="BT64" s="353" t="s">
        <v>109</v>
      </c>
      <c r="BU64" s="353" t="s">
        <v>109</v>
      </c>
      <c r="BV64" s="353" t="s">
        <v>109</v>
      </c>
      <c r="BW64" s="353" t="s">
        <v>109</v>
      </c>
      <c r="BX64" s="353" t="s">
        <v>109</v>
      </c>
    </row>
    <row r="65" s="350" customFormat="1" ht="47.25">
      <c r="A65" s="351" t="s">
        <v>161</v>
      </c>
      <c r="B65" s="352" t="s">
        <v>191</v>
      </c>
      <c r="C65" s="351" t="s">
        <v>192</v>
      </c>
      <c r="D65" s="353" t="s">
        <v>109</v>
      </c>
      <c r="E65" s="353" t="s">
        <v>109</v>
      </c>
      <c r="F65" s="353" t="s">
        <v>109</v>
      </c>
      <c r="G65" s="353" t="s">
        <v>109</v>
      </c>
      <c r="H65" s="353" t="s">
        <v>109</v>
      </c>
      <c r="I65" s="353" t="s">
        <v>109</v>
      </c>
      <c r="J65" s="353" t="s">
        <v>109</v>
      </c>
      <c r="K65" s="353" t="s">
        <v>109</v>
      </c>
      <c r="L65" s="353" t="s">
        <v>109</v>
      </c>
      <c r="M65" s="353" t="s">
        <v>109</v>
      </c>
      <c r="N65" s="353" t="s">
        <v>109</v>
      </c>
      <c r="O65" s="353" t="s">
        <v>109</v>
      </c>
      <c r="P65" s="353" t="s">
        <v>109</v>
      </c>
      <c r="Q65" s="353" t="s">
        <v>109</v>
      </c>
      <c r="R65" s="353" t="s">
        <v>109</v>
      </c>
      <c r="S65" s="353" t="s">
        <v>109</v>
      </c>
      <c r="T65" s="353" t="s">
        <v>109</v>
      </c>
      <c r="U65" s="353" t="s">
        <v>109</v>
      </c>
      <c r="V65" s="353" t="s">
        <v>109</v>
      </c>
      <c r="W65" s="353" t="s">
        <v>109</v>
      </c>
      <c r="X65" s="353" t="s">
        <v>109</v>
      </c>
      <c r="Y65" s="353" t="s">
        <v>109</v>
      </c>
      <c r="Z65" s="353" t="s">
        <v>109</v>
      </c>
      <c r="AA65" s="353" t="s">
        <v>109</v>
      </c>
      <c r="AB65" s="353" t="s">
        <v>109</v>
      </c>
      <c r="AC65" s="353" t="s">
        <v>109</v>
      </c>
      <c r="AD65" s="353" t="s">
        <v>109</v>
      </c>
      <c r="AE65" s="353" t="s">
        <v>109</v>
      </c>
      <c r="AF65" s="353" t="s">
        <v>109</v>
      </c>
      <c r="AG65" s="353" t="s">
        <v>109</v>
      </c>
      <c r="AH65" s="353" t="s">
        <v>109</v>
      </c>
      <c r="AI65" s="353" t="s">
        <v>109</v>
      </c>
      <c r="AJ65" s="353" t="s">
        <v>109</v>
      </c>
      <c r="AK65" s="353" t="s">
        <v>109</v>
      </c>
      <c r="AL65" s="353" t="s">
        <v>109</v>
      </c>
      <c r="AM65" s="353" t="s">
        <v>109</v>
      </c>
      <c r="AN65" s="353" t="s">
        <v>109</v>
      </c>
      <c r="AO65" s="353" t="s">
        <v>109</v>
      </c>
      <c r="AP65" s="353" t="s">
        <v>109</v>
      </c>
      <c r="AQ65" s="353" t="s">
        <v>109</v>
      </c>
      <c r="AR65" s="353" t="s">
        <v>109</v>
      </c>
      <c r="AS65" s="353" t="s">
        <v>109</v>
      </c>
      <c r="AT65" s="353" t="s">
        <v>109</v>
      </c>
      <c r="AU65" s="353" t="s">
        <v>109</v>
      </c>
      <c r="AV65" s="353" t="s">
        <v>109</v>
      </c>
      <c r="AW65" s="353" t="s">
        <v>109</v>
      </c>
      <c r="AX65" s="353" t="s">
        <v>109</v>
      </c>
      <c r="AY65" s="353" t="s">
        <v>109</v>
      </c>
      <c r="AZ65" s="353" t="s">
        <v>109</v>
      </c>
      <c r="BA65" s="353" t="s">
        <v>109</v>
      </c>
      <c r="BB65" s="353" t="s">
        <v>109</v>
      </c>
      <c r="BC65" s="353" t="s">
        <v>109</v>
      </c>
      <c r="BD65" s="353" t="s">
        <v>109</v>
      </c>
      <c r="BE65" s="353" t="s">
        <v>109</v>
      </c>
      <c r="BF65" s="353" t="s">
        <v>109</v>
      </c>
      <c r="BG65" s="353" t="s">
        <v>109</v>
      </c>
      <c r="BH65" s="353" t="s">
        <v>109</v>
      </c>
      <c r="BI65" s="353" t="s">
        <v>109</v>
      </c>
      <c r="BJ65" s="353" t="s">
        <v>109</v>
      </c>
      <c r="BK65" s="353" t="s">
        <v>109</v>
      </c>
      <c r="BL65" s="353" t="s">
        <v>109</v>
      </c>
      <c r="BM65" s="353" t="s">
        <v>109</v>
      </c>
      <c r="BN65" s="353" t="s">
        <v>109</v>
      </c>
      <c r="BO65" s="353" t="s">
        <v>109</v>
      </c>
      <c r="BP65" s="353" t="s">
        <v>109</v>
      </c>
      <c r="BQ65" s="353" t="s">
        <v>109</v>
      </c>
      <c r="BR65" s="353" t="s">
        <v>109</v>
      </c>
      <c r="BS65" s="353" t="s">
        <v>109</v>
      </c>
      <c r="BT65" s="353" t="s">
        <v>109</v>
      </c>
      <c r="BU65" s="353" t="s">
        <v>109</v>
      </c>
      <c r="BV65" s="353" t="s">
        <v>109</v>
      </c>
      <c r="BW65" s="353" t="s">
        <v>109</v>
      </c>
      <c r="BX65" s="353" t="s">
        <v>109</v>
      </c>
    </row>
    <row r="66" s="350" customFormat="1" ht="47.25">
      <c r="A66" s="351" t="s">
        <v>161</v>
      </c>
      <c r="B66" s="352" t="s">
        <v>193</v>
      </c>
      <c r="C66" s="351" t="s">
        <v>194</v>
      </c>
      <c r="D66" s="353" t="s">
        <v>109</v>
      </c>
      <c r="E66" s="353" t="s">
        <v>109</v>
      </c>
      <c r="F66" s="353" t="s">
        <v>109</v>
      </c>
      <c r="G66" s="353" t="s">
        <v>109</v>
      </c>
      <c r="H66" s="353" t="s">
        <v>109</v>
      </c>
      <c r="I66" s="353" t="s">
        <v>109</v>
      </c>
      <c r="J66" s="353" t="s">
        <v>109</v>
      </c>
      <c r="K66" s="353" t="s">
        <v>109</v>
      </c>
      <c r="L66" s="353" t="s">
        <v>109</v>
      </c>
      <c r="M66" s="353" t="s">
        <v>109</v>
      </c>
      <c r="N66" s="353" t="s">
        <v>109</v>
      </c>
      <c r="O66" s="353" t="s">
        <v>109</v>
      </c>
      <c r="P66" s="353" t="s">
        <v>109</v>
      </c>
      <c r="Q66" s="353" t="s">
        <v>109</v>
      </c>
      <c r="R66" s="353" t="s">
        <v>109</v>
      </c>
      <c r="S66" s="353" t="s">
        <v>109</v>
      </c>
      <c r="T66" s="353" t="s">
        <v>109</v>
      </c>
      <c r="U66" s="353" t="s">
        <v>109</v>
      </c>
      <c r="V66" s="353" t="s">
        <v>109</v>
      </c>
      <c r="W66" s="353" t="s">
        <v>109</v>
      </c>
      <c r="X66" s="353" t="s">
        <v>109</v>
      </c>
      <c r="Y66" s="353" t="s">
        <v>109</v>
      </c>
      <c r="Z66" s="353" t="s">
        <v>109</v>
      </c>
      <c r="AA66" s="353" t="s">
        <v>109</v>
      </c>
      <c r="AB66" s="353" t="s">
        <v>109</v>
      </c>
      <c r="AC66" s="353" t="s">
        <v>109</v>
      </c>
      <c r="AD66" s="353" t="s">
        <v>109</v>
      </c>
      <c r="AE66" s="353" t="s">
        <v>109</v>
      </c>
      <c r="AF66" s="353" t="s">
        <v>109</v>
      </c>
      <c r="AG66" s="353" t="s">
        <v>109</v>
      </c>
      <c r="AH66" s="353" t="s">
        <v>109</v>
      </c>
      <c r="AI66" s="353" t="s">
        <v>109</v>
      </c>
      <c r="AJ66" s="353" t="s">
        <v>109</v>
      </c>
      <c r="AK66" s="353" t="s">
        <v>109</v>
      </c>
      <c r="AL66" s="353" t="s">
        <v>109</v>
      </c>
      <c r="AM66" s="353" t="s">
        <v>109</v>
      </c>
      <c r="AN66" s="353" t="s">
        <v>109</v>
      </c>
      <c r="AO66" s="353" t="s">
        <v>109</v>
      </c>
      <c r="AP66" s="353" t="s">
        <v>109</v>
      </c>
      <c r="AQ66" s="353" t="s">
        <v>109</v>
      </c>
      <c r="AR66" s="353" t="s">
        <v>109</v>
      </c>
      <c r="AS66" s="353" t="s">
        <v>109</v>
      </c>
      <c r="AT66" s="353" t="s">
        <v>109</v>
      </c>
      <c r="AU66" s="353" t="s">
        <v>109</v>
      </c>
      <c r="AV66" s="353" t="s">
        <v>109</v>
      </c>
      <c r="AW66" s="353" t="s">
        <v>109</v>
      </c>
      <c r="AX66" s="353" t="s">
        <v>109</v>
      </c>
      <c r="AY66" s="353" t="s">
        <v>109</v>
      </c>
      <c r="AZ66" s="353" t="s">
        <v>109</v>
      </c>
      <c r="BA66" s="353" t="s">
        <v>109</v>
      </c>
      <c r="BB66" s="353" t="s">
        <v>109</v>
      </c>
      <c r="BC66" s="353" t="s">
        <v>109</v>
      </c>
      <c r="BD66" s="353" t="s">
        <v>109</v>
      </c>
      <c r="BE66" s="353" t="s">
        <v>109</v>
      </c>
      <c r="BF66" s="353" t="s">
        <v>109</v>
      </c>
      <c r="BG66" s="353" t="s">
        <v>109</v>
      </c>
      <c r="BH66" s="353" t="s">
        <v>109</v>
      </c>
      <c r="BI66" s="353" t="s">
        <v>109</v>
      </c>
      <c r="BJ66" s="353" t="s">
        <v>109</v>
      </c>
      <c r="BK66" s="353" t="s">
        <v>109</v>
      </c>
      <c r="BL66" s="353" t="s">
        <v>109</v>
      </c>
      <c r="BM66" s="353" t="s">
        <v>109</v>
      </c>
      <c r="BN66" s="353" t="s">
        <v>109</v>
      </c>
      <c r="BO66" s="353" t="s">
        <v>109</v>
      </c>
      <c r="BP66" s="353" t="s">
        <v>109</v>
      </c>
      <c r="BQ66" s="353" t="s">
        <v>109</v>
      </c>
      <c r="BR66" s="353" t="s">
        <v>109</v>
      </c>
      <c r="BS66" s="353" t="s">
        <v>109</v>
      </c>
      <c r="BT66" s="353" t="s">
        <v>109</v>
      </c>
      <c r="BU66" s="353" t="s">
        <v>109</v>
      </c>
      <c r="BV66" s="353" t="s">
        <v>109</v>
      </c>
      <c r="BW66" s="353" t="s">
        <v>109</v>
      </c>
      <c r="BX66" s="353" t="s">
        <v>109</v>
      </c>
    </row>
    <row r="67" s="350" customFormat="1" ht="47.25">
      <c r="A67" s="351" t="s">
        <v>161</v>
      </c>
      <c r="B67" s="352" t="s">
        <v>195</v>
      </c>
      <c r="C67" s="351" t="s">
        <v>196</v>
      </c>
      <c r="D67" s="353" t="s">
        <v>109</v>
      </c>
      <c r="E67" s="353" t="s">
        <v>109</v>
      </c>
      <c r="F67" s="353" t="s">
        <v>109</v>
      </c>
      <c r="G67" s="353" t="s">
        <v>109</v>
      </c>
      <c r="H67" s="353" t="s">
        <v>109</v>
      </c>
      <c r="I67" s="353" t="s">
        <v>109</v>
      </c>
      <c r="J67" s="353" t="s">
        <v>109</v>
      </c>
      <c r="K67" s="353" t="s">
        <v>109</v>
      </c>
      <c r="L67" s="353" t="s">
        <v>109</v>
      </c>
      <c r="M67" s="353" t="s">
        <v>109</v>
      </c>
      <c r="N67" s="353" t="s">
        <v>109</v>
      </c>
      <c r="O67" s="353" t="s">
        <v>109</v>
      </c>
      <c r="P67" s="353" t="s">
        <v>109</v>
      </c>
      <c r="Q67" s="353" t="s">
        <v>109</v>
      </c>
      <c r="R67" s="353" t="s">
        <v>109</v>
      </c>
      <c r="S67" s="353" t="s">
        <v>109</v>
      </c>
      <c r="T67" s="353" t="s">
        <v>109</v>
      </c>
      <c r="U67" s="353" t="s">
        <v>109</v>
      </c>
      <c r="V67" s="353" t="s">
        <v>109</v>
      </c>
      <c r="W67" s="353" t="s">
        <v>109</v>
      </c>
      <c r="X67" s="353" t="s">
        <v>109</v>
      </c>
      <c r="Y67" s="353" t="s">
        <v>109</v>
      </c>
      <c r="Z67" s="353" t="s">
        <v>109</v>
      </c>
      <c r="AA67" s="353" t="s">
        <v>109</v>
      </c>
      <c r="AB67" s="353" t="s">
        <v>109</v>
      </c>
      <c r="AC67" s="353" t="s">
        <v>109</v>
      </c>
      <c r="AD67" s="353" t="s">
        <v>109</v>
      </c>
      <c r="AE67" s="353" t="s">
        <v>109</v>
      </c>
      <c r="AF67" s="353" t="s">
        <v>109</v>
      </c>
      <c r="AG67" s="353" t="s">
        <v>109</v>
      </c>
      <c r="AH67" s="353" t="s">
        <v>109</v>
      </c>
      <c r="AI67" s="353" t="s">
        <v>109</v>
      </c>
      <c r="AJ67" s="353" t="s">
        <v>109</v>
      </c>
      <c r="AK67" s="353" t="s">
        <v>109</v>
      </c>
      <c r="AL67" s="353" t="s">
        <v>109</v>
      </c>
      <c r="AM67" s="353" t="s">
        <v>109</v>
      </c>
      <c r="AN67" s="353" t="s">
        <v>109</v>
      </c>
      <c r="AO67" s="353" t="s">
        <v>109</v>
      </c>
      <c r="AP67" s="353" t="s">
        <v>109</v>
      </c>
      <c r="AQ67" s="353" t="s">
        <v>109</v>
      </c>
      <c r="AR67" s="353" t="s">
        <v>109</v>
      </c>
      <c r="AS67" s="353" t="s">
        <v>109</v>
      </c>
      <c r="AT67" s="353" t="s">
        <v>109</v>
      </c>
      <c r="AU67" s="353" t="s">
        <v>109</v>
      </c>
      <c r="AV67" s="353" t="s">
        <v>109</v>
      </c>
      <c r="AW67" s="353" t="s">
        <v>109</v>
      </c>
      <c r="AX67" s="353" t="s">
        <v>109</v>
      </c>
      <c r="AY67" s="353" t="s">
        <v>109</v>
      </c>
      <c r="AZ67" s="353" t="s">
        <v>109</v>
      </c>
      <c r="BA67" s="353" t="s">
        <v>109</v>
      </c>
      <c r="BB67" s="353" t="s">
        <v>109</v>
      </c>
      <c r="BC67" s="353" t="s">
        <v>109</v>
      </c>
      <c r="BD67" s="353" t="s">
        <v>109</v>
      </c>
      <c r="BE67" s="353" t="s">
        <v>109</v>
      </c>
      <c r="BF67" s="353" t="s">
        <v>109</v>
      </c>
      <c r="BG67" s="353" t="s">
        <v>109</v>
      </c>
      <c r="BH67" s="353" t="s">
        <v>109</v>
      </c>
      <c r="BI67" s="353" t="s">
        <v>109</v>
      </c>
      <c r="BJ67" s="353" t="s">
        <v>109</v>
      </c>
      <c r="BK67" s="353" t="s">
        <v>109</v>
      </c>
      <c r="BL67" s="353" t="s">
        <v>109</v>
      </c>
      <c r="BM67" s="353" t="s">
        <v>109</v>
      </c>
      <c r="BN67" s="353" t="s">
        <v>109</v>
      </c>
      <c r="BO67" s="353" t="s">
        <v>109</v>
      </c>
      <c r="BP67" s="353" t="s">
        <v>109</v>
      </c>
      <c r="BQ67" s="353" t="s">
        <v>109</v>
      </c>
      <c r="BR67" s="353" t="s">
        <v>109</v>
      </c>
      <c r="BS67" s="353" t="s">
        <v>109</v>
      </c>
      <c r="BT67" s="353" t="s">
        <v>109</v>
      </c>
      <c r="BU67" s="353" t="s">
        <v>109</v>
      </c>
      <c r="BV67" s="353" t="s">
        <v>109</v>
      </c>
      <c r="BW67" s="353" t="s">
        <v>109</v>
      </c>
      <c r="BX67" s="353" t="s">
        <v>109</v>
      </c>
    </row>
    <row r="68" s="350" customFormat="1" ht="63">
      <c r="A68" s="351" t="s">
        <v>161</v>
      </c>
      <c r="B68" s="352" t="s">
        <v>197</v>
      </c>
      <c r="C68" s="351" t="s">
        <v>1395</v>
      </c>
      <c r="D68" s="353" t="s">
        <v>109</v>
      </c>
      <c r="E68" s="353" t="s">
        <v>109</v>
      </c>
      <c r="F68" s="353" t="s">
        <v>109</v>
      </c>
      <c r="G68" s="353" t="s">
        <v>109</v>
      </c>
      <c r="H68" s="353" t="s">
        <v>109</v>
      </c>
      <c r="I68" s="353" t="s">
        <v>109</v>
      </c>
      <c r="J68" s="353" t="s">
        <v>109</v>
      </c>
      <c r="K68" s="353" t="s">
        <v>109</v>
      </c>
      <c r="L68" s="353" t="s">
        <v>109</v>
      </c>
      <c r="M68" s="353" t="s">
        <v>109</v>
      </c>
      <c r="N68" s="353" t="s">
        <v>109</v>
      </c>
      <c r="O68" s="353" t="s">
        <v>109</v>
      </c>
      <c r="P68" s="353" t="s">
        <v>109</v>
      </c>
      <c r="Q68" s="353" t="s">
        <v>109</v>
      </c>
      <c r="R68" s="353" t="s">
        <v>109</v>
      </c>
      <c r="S68" s="353" t="s">
        <v>109</v>
      </c>
      <c r="T68" s="353" t="s">
        <v>109</v>
      </c>
      <c r="U68" s="353" t="s">
        <v>109</v>
      </c>
      <c r="V68" s="353" t="s">
        <v>109</v>
      </c>
      <c r="W68" s="353" t="s">
        <v>109</v>
      </c>
      <c r="X68" s="353" t="s">
        <v>109</v>
      </c>
      <c r="Y68" s="353" t="s">
        <v>109</v>
      </c>
      <c r="Z68" s="353" t="s">
        <v>109</v>
      </c>
      <c r="AA68" s="353" t="s">
        <v>109</v>
      </c>
      <c r="AB68" s="353" t="s">
        <v>109</v>
      </c>
      <c r="AC68" s="353" t="s">
        <v>109</v>
      </c>
      <c r="AD68" s="353" t="s">
        <v>109</v>
      </c>
      <c r="AE68" s="353" t="s">
        <v>109</v>
      </c>
      <c r="AF68" s="353" t="s">
        <v>109</v>
      </c>
      <c r="AG68" s="353" t="s">
        <v>109</v>
      </c>
      <c r="AH68" s="353" t="s">
        <v>109</v>
      </c>
      <c r="AI68" s="353" t="s">
        <v>109</v>
      </c>
      <c r="AJ68" s="353" t="s">
        <v>109</v>
      </c>
      <c r="AK68" s="353" t="s">
        <v>109</v>
      </c>
      <c r="AL68" s="353" t="s">
        <v>109</v>
      </c>
      <c r="AM68" s="353" t="s">
        <v>109</v>
      </c>
      <c r="AN68" s="353" t="s">
        <v>109</v>
      </c>
      <c r="AO68" s="353" t="s">
        <v>109</v>
      </c>
      <c r="AP68" s="353" t="s">
        <v>109</v>
      </c>
      <c r="AQ68" s="353" t="s">
        <v>109</v>
      </c>
      <c r="AR68" s="353" t="s">
        <v>109</v>
      </c>
      <c r="AS68" s="353" t="s">
        <v>109</v>
      </c>
      <c r="AT68" s="353" t="s">
        <v>109</v>
      </c>
      <c r="AU68" s="353" t="s">
        <v>109</v>
      </c>
      <c r="AV68" s="353" t="s">
        <v>109</v>
      </c>
      <c r="AW68" s="353" t="s">
        <v>109</v>
      </c>
      <c r="AX68" s="353" t="s">
        <v>109</v>
      </c>
      <c r="AY68" s="353" t="s">
        <v>109</v>
      </c>
      <c r="AZ68" s="353" t="s">
        <v>109</v>
      </c>
      <c r="BA68" s="353" t="s">
        <v>109</v>
      </c>
      <c r="BB68" s="353" t="s">
        <v>109</v>
      </c>
      <c r="BC68" s="353" t="s">
        <v>109</v>
      </c>
      <c r="BD68" s="353" t="s">
        <v>109</v>
      </c>
      <c r="BE68" s="353" t="s">
        <v>109</v>
      </c>
      <c r="BF68" s="353" t="s">
        <v>109</v>
      </c>
      <c r="BG68" s="353" t="s">
        <v>109</v>
      </c>
      <c r="BH68" s="353" t="s">
        <v>109</v>
      </c>
      <c r="BI68" s="353" t="s">
        <v>109</v>
      </c>
      <c r="BJ68" s="353" t="s">
        <v>109</v>
      </c>
      <c r="BK68" s="353" t="s">
        <v>109</v>
      </c>
      <c r="BL68" s="353" t="s">
        <v>109</v>
      </c>
      <c r="BM68" s="353" t="s">
        <v>109</v>
      </c>
      <c r="BN68" s="353" t="s">
        <v>109</v>
      </c>
      <c r="BO68" s="353" t="s">
        <v>109</v>
      </c>
      <c r="BP68" s="353" t="s">
        <v>109</v>
      </c>
      <c r="BQ68" s="353" t="s">
        <v>109</v>
      </c>
      <c r="BR68" s="353" t="s">
        <v>645</v>
      </c>
      <c r="BS68" s="353">
        <v>0.80000000000000004</v>
      </c>
      <c r="BT68" s="353" t="s">
        <v>109</v>
      </c>
      <c r="BU68" s="353">
        <v>2</v>
      </c>
      <c r="BV68" s="353" t="s">
        <v>109</v>
      </c>
      <c r="BW68" s="353">
        <v>7</v>
      </c>
      <c r="BX68" s="353" t="s">
        <v>109</v>
      </c>
    </row>
    <row r="69" s="350" customFormat="1" ht="47.25">
      <c r="A69" s="351" t="s">
        <v>161</v>
      </c>
      <c r="B69" s="352" t="s">
        <v>198</v>
      </c>
      <c r="C69" s="351" t="s">
        <v>199</v>
      </c>
      <c r="D69" s="353" t="s">
        <v>109</v>
      </c>
      <c r="E69" s="353" t="s">
        <v>109</v>
      </c>
      <c r="F69" s="353" t="s">
        <v>109</v>
      </c>
      <c r="G69" s="353" t="s">
        <v>109</v>
      </c>
      <c r="H69" s="353" t="s">
        <v>109</v>
      </c>
      <c r="I69" s="353" t="s">
        <v>109</v>
      </c>
      <c r="J69" s="353" t="s">
        <v>109</v>
      </c>
      <c r="K69" s="353" t="s">
        <v>109</v>
      </c>
      <c r="L69" s="353" t="s">
        <v>109</v>
      </c>
      <c r="M69" s="353" t="s">
        <v>109</v>
      </c>
      <c r="N69" s="353" t="s">
        <v>109</v>
      </c>
      <c r="O69" s="353" t="s">
        <v>109</v>
      </c>
      <c r="P69" s="353" t="s">
        <v>109</v>
      </c>
      <c r="Q69" s="353" t="s">
        <v>109</v>
      </c>
      <c r="R69" s="353" t="s">
        <v>109</v>
      </c>
      <c r="S69" s="353" t="s">
        <v>109</v>
      </c>
      <c r="T69" s="353" t="s">
        <v>109</v>
      </c>
      <c r="U69" s="353" t="s">
        <v>109</v>
      </c>
      <c r="V69" s="353" t="s">
        <v>109</v>
      </c>
      <c r="W69" s="353" t="s">
        <v>109</v>
      </c>
      <c r="X69" s="353" t="s">
        <v>109</v>
      </c>
      <c r="Y69" s="353" t="s">
        <v>109</v>
      </c>
      <c r="Z69" s="353" t="s">
        <v>109</v>
      </c>
      <c r="AA69" s="353" t="s">
        <v>109</v>
      </c>
      <c r="AB69" s="353" t="s">
        <v>109</v>
      </c>
      <c r="AC69" s="353" t="s">
        <v>109</v>
      </c>
      <c r="AD69" s="353" t="s">
        <v>109</v>
      </c>
      <c r="AE69" s="353" t="s">
        <v>109</v>
      </c>
      <c r="AF69" s="353" t="s">
        <v>109</v>
      </c>
      <c r="AG69" s="353" t="s">
        <v>109</v>
      </c>
      <c r="AH69" s="353" t="s">
        <v>109</v>
      </c>
      <c r="AI69" s="353" t="s">
        <v>109</v>
      </c>
      <c r="AJ69" s="353" t="s">
        <v>109</v>
      </c>
      <c r="AK69" s="353" t="s">
        <v>109</v>
      </c>
      <c r="AL69" s="353" t="s">
        <v>109</v>
      </c>
      <c r="AM69" s="353" t="s">
        <v>109</v>
      </c>
      <c r="AN69" s="353" t="s">
        <v>109</v>
      </c>
      <c r="AO69" s="353" t="s">
        <v>109</v>
      </c>
      <c r="AP69" s="353" t="s">
        <v>109</v>
      </c>
      <c r="AQ69" s="353" t="s">
        <v>109</v>
      </c>
      <c r="AR69" s="353" t="s">
        <v>109</v>
      </c>
      <c r="AS69" s="353" t="s">
        <v>109</v>
      </c>
      <c r="AT69" s="353" t="s">
        <v>109</v>
      </c>
      <c r="AU69" s="353" t="s">
        <v>109</v>
      </c>
      <c r="AV69" s="353" t="s">
        <v>109</v>
      </c>
      <c r="AW69" s="353" t="s">
        <v>109</v>
      </c>
      <c r="AX69" s="353" t="s">
        <v>109</v>
      </c>
      <c r="AY69" s="353" t="s">
        <v>109</v>
      </c>
      <c r="AZ69" s="353" t="s">
        <v>109</v>
      </c>
      <c r="BA69" s="353" t="s">
        <v>109</v>
      </c>
      <c r="BB69" s="353" t="s">
        <v>109</v>
      </c>
      <c r="BC69" s="353" t="s">
        <v>109</v>
      </c>
      <c r="BD69" s="353" t="s">
        <v>109</v>
      </c>
      <c r="BE69" s="353" t="s">
        <v>109</v>
      </c>
      <c r="BF69" s="353" t="s">
        <v>109</v>
      </c>
      <c r="BG69" s="353" t="s">
        <v>109</v>
      </c>
      <c r="BH69" s="353" t="s">
        <v>109</v>
      </c>
      <c r="BI69" s="353" t="s">
        <v>109</v>
      </c>
      <c r="BJ69" s="353" t="s">
        <v>109</v>
      </c>
      <c r="BK69" s="353" t="s">
        <v>109</v>
      </c>
      <c r="BL69" s="353" t="s">
        <v>109</v>
      </c>
      <c r="BM69" s="353" t="s">
        <v>109</v>
      </c>
      <c r="BN69" s="353" t="s">
        <v>109</v>
      </c>
      <c r="BO69" s="353" t="s">
        <v>109</v>
      </c>
      <c r="BP69" s="353" t="s">
        <v>109</v>
      </c>
      <c r="BQ69" s="353" t="s">
        <v>109</v>
      </c>
      <c r="BR69" s="353" t="s">
        <v>109</v>
      </c>
      <c r="BS69" s="353" t="s">
        <v>109</v>
      </c>
      <c r="BT69" s="353" t="s">
        <v>109</v>
      </c>
      <c r="BU69" s="353" t="s">
        <v>109</v>
      </c>
      <c r="BV69" s="353" t="s">
        <v>109</v>
      </c>
      <c r="BW69" s="353" t="s">
        <v>109</v>
      </c>
      <c r="BX69" s="353" t="s">
        <v>109</v>
      </c>
    </row>
    <row r="70" s="350" customFormat="1" ht="47.25">
      <c r="A70" s="351" t="s">
        <v>161</v>
      </c>
      <c r="B70" s="352" t="s">
        <v>200</v>
      </c>
      <c r="C70" s="351" t="s">
        <v>201</v>
      </c>
      <c r="D70" s="353" t="s">
        <v>109</v>
      </c>
      <c r="E70" s="353" t="s">
        <v>109</v>
      </c>
      <c r="F70" s="353" t="s">
        <v>109</v>
      </c>
      <c r="G70" s="353" t="s">
        <v>109</v>
      </c>
      <c r="H70" s="353" t="s">
        <v>109</v>
      </c>
      <c r="I70" s="353" t="s">
        <v>109</v>
      </c>
      <c r="J70" s="353" t="s">
        <v>109</v>
      </c>
      <c r="K70" s="353" t="s">
        <v>109</v>
      </c>
      <c r="L70" s="353" t="s">
        <v>109</v>
      </c>
      <c r="M70" s="353" t="s">
        <v>109</v>
      </c>
      <c r="N70" s="353" t="s">
        <v>109</v>
      </c>
      <c r="O70" s="353" t="s">
        <v>109</v>
      </c>
      <c r="P70" s="353" t="s">
        <v>109</v>
      </c>
      <c r="Q70" s="353" t="s">
        <v>109</v>
      </c>
      <c r="R70" s="353" t="s">
        <v>109</v>
      </c>
      <c r="S70" s="353" t="s">
        <v>109</v>
      </c>
      <c r="T70" s="353" t="s">
        <v>109</v>
      </c>
      <c r="U70" s="353" t="s">
        <v>109</v>
      </c>
      <c r="V70" s="353" t="s">
        <v>109</v>
      </c>
      <c r="W70" s="353" t="s">
        <v>109</v>
      </c>
      <c r="X70" s="353" t="s">
        <v>109</v>
      </c>
      <c r="Y70" s="353" t="s">
        <v>109</v>
      </c>
      <c r="Z70" s="353" t="s">
        <v>109</v>
      </c>
      <c r="AA70" s="353" t="s">
        <v>109</v>
      </c>
      <c r="AB70" s="353" t="s">
        <v>109</v>
      </c>
      <c r="AC70" s="353" t="s">
        <v>109</v>
      </c>
      <c r="AD70" s="353" t="s">
        <v>109</v>
      </c>
      <c r="AE70" s="353" t="s">
        <v>109</v>
      </c>
      <c r="AF70" s="353" t="s">
        <v>109</v>
      </c>
      <c r="AG70" s="353" t="s">
        <v>109</v>
      </c>
      <c r="AH70" s="353" t="s">
        <v>109</v>
      </c>
      <c r="AI70" s="353" t="s">
        <v>109</v>
      </c>
      <c r="AJ70" s="353" t="s">
        <v>109</v>
      </c>
      <c r="AK70" s="353" t="s">
        <v>109</v>
      </c>
      <c r="AL70" s="353" t="s">
        <v>109</v>
      </c>
      <c r="AM70" s="353" t="s">
        <v>109</v>
      </c>
      <c r="AN70" s="353" t="s">
        <v>109</v>
      </c>
      <c r="AO70" s="353" t="s">
        <v>109</v>
      </c>
      <c r="AP70" s="353" t="s">
        <v>109</v>
      </c>
      <c r="AQ70" s="353" t="s">
        <v>109</v>
      </c>
      <c r="AR70" s="353" t="s">
        <v>109</v>
      </c>
      <c r="AS70" s="353" t="s">
        <v>109</v>
      </c>
      <c r="AT70" s="353" t="s">
        <v>109</v>
      </c>
      <c r="AU70" s="353" t="s">
        <v>109</v>
      </c>
      <c r="AV70" s="353" t="s">
        <v>109</v>
      </c>
      <c r="AW70" s="353" t="s">
        <v>109</v>
      </c>
      <c r="AX70" s="353" t="s">
        <v>109</v>
      </c>
      <c r="AY70" s="353" t="s">
        <v>109</v>
      </c>
      <c r="AZ70" s="353" t="s">
        <v>109</v>
      </c>
      <c r="BA70" s="353" t="s">
        <v>109</v>
      </c>
      <c r="BB70" s="353" t="s">
        <v>109</v>
      </c>
      <c r="BC70" s="353" t="s">
        <v>109</v>
      </c>
      <c r="BD70" s="353" t="s">
        <v>109</v>
      </c>
      <c r="BE70" s="353" t="s">
        <v>109</v>
      </c>
      <c r="BF70" s="353" t="s">
        <v>109</v>
      </c>
      <c r="BG70" s="353" t="s">
        <v>109</v>
      </c>
      <c r="BH70" s="353" t="s">
        <v>109</v>
      </c>
      <c r="BI70" s="353" t="s">
        <v>109</v>
      </c>
      <c r="BJ70" s="353" t="s">
        <v>109</v>
      </c>
      <c r="BK70" s="353" t="s">
        <v>109</v>
      </c>
      <c r="BL70" s="353" t="s">
        <v>109</v>
      </c>
      <c r="BM70" s="353" t="s">
        <v>109</v>
      </c>
      <c r="BN70" s="353" t="s">
        <v>109</v>
      </c>
      <c r="BO70" s="353" t="s">
        <v>109</v>
      </c>
      <c r="BP70" s="353" t="s">
        <v>109</v>
      </c>
      <c r="BQ70" s="353" t="s">
        <v>109</v>
      </c>
      <c r="BR70" s="353" t="s">
        <v>109</v>
      </c>
      <c r="BS70" s="353" t="s">
        <v>109</v>
      </c>
      <c r="BT70" s="353" t="s">
        <v>109</v>
      </c>
      <c r="BU70" s="353" t="s">
        <v>109</v>
      </c>
      <c r="BV70" s="353" t="s">
        <v>109</v>
      </c>
      <c r="BW70" s="353" t="s">
        <v>109</v>
      </c>
      <c r="BX70" s="353" t="s">
        <v>109</v>
      </c>
    </row>
    <row r="71" s="350" customFormat="1" ht="31.5">
      <c r="A71" s="351" t="s">
        <v>161</v>
      </c>
      <c r="B71" s="352" t="s">
        <v>202</v>
      </c>
      <c r="C71" s="351" t="s">
        <v>1396</v>
      </c>
      <c r="D71" s="353" t="s">
        <v>109</v>
      </c>
      <c r="E71" s="353" t="s">
        <v>109</v>
      </c>
      <c r="F71" s="353" t="s">
        <v>109</v>
      </c>
      <c r="G71" s="353" t="s">
        <v>109</v>
      </c>
      <c r="H71" s="353" t="s">
        <v>109</v>
      </c>
      <c r="I71" s="353" t="s">
        <v>109</v>
      </c>
      <c r="J71" s="353" t="s">
        <v>109</v>
      </c>
      <c r="K71" s="353" t="s">
        <v>109</v>
      </c>
      <c r="L71" s="353" t="s">
        <v>109</v>
      </c>
      <c r="M71" s="353" t="s">
        <v>109</v>
      </c>
      <c r="N71" s="353" t="s">
        <v>109</v>
      </c>
      <c r="O71" s="353" t="s">
        <v>109</v>
      </c>
      <c r="P71" s="353" t="s">
        <v>109</v>
      </c>
      <c r="Q71" s="353" t="s">
        <v>109</v>
      </c>
      <c r="R71" s="353" t="s">
        <v>109</v>
      </c>
      <c r="S71" s="353" t="s">
        <v>109</v>
      </c>
      <c r="T71" s="353" t="s">
        <v>109</v>
      </c>
      <c r="U71" s="353" t="s">
        <v>109</v>
      </c>
      <c r="V71" s="353" t="s">
        <v>109</v>
      </c>
      <c r="W71" s="353" t="s">
        <v>109</v>
      </c>
      <c r="X71" s="353" t="s">
        <v>109</v>
      </c>
      <c r="Y71" s="353" t="s">
        <v>109</v>
      </c>
      <c r="Z71" s="353" t="s">
        <v>109</v>
      </c>
      <c r="AA71" s="353" t="s">
        <v>109</v>
      </c>
      <c r="AB71" s="353" t="s">
        <v>109</v>
      </c>
      <c r="AC71" s="353" t="s">
        <v>109</v>
      </c>
      <c r="AD71" s="353" t="s">
        <v>109</v>
      </c>
      <c r="AE71" s="353" t="s">
        <v>109</v>
      </c>
      <c r="AF71" s="353" t="s">
        <v>109</v>
      </c>
      <c r="AG71" s="353" t="s">
        <v>109</v>
      </c>
      <c r="AH71" s="353" t="s">
        <v>109</v>
      </c>
      <c r="AI71" s="353" t="s">
        <v>109</v>
      </c>
      <c r="AJ71" s="353" t="s">
        <v>109</v>
      </c>
      <c r="AK71" s="353" t="s">
        <v>109</v>
      </c>
      <c r="AL71" s="353" t="s">
        <v>109</v>
      </c>
      <c r="AM71" s="353" t="s">
        <v>109</v>
      </c>
      <c r="AN71" s="353" t="s">
        <v>109</v>
      </c>
      <c r="AO71" s="353" t="s">
        <v>109</v>
      </c>
      <c r="AP71" s="353" t="s">
        <v>109</v>
      </c>
      <c r="AQ71" s="353" t="s">
        <v>109</v>
      </c>
      <c r="AR71" s="353" t="s">
        <v>109</v>
      </c>
      <c r="AS71" s="353" t="s">
        <v>109</v>
      </c>
      <c r="AT71" s="353" t="s">
        <v>109</v>
      </c>
      <c r="AU71" s="353" t="s">
        <v>109</v>
      </c>
      <c r="AV71" s="353" t="s">
        <v>109</v>
      </c>
      <c r="AW71" s="353" t="s">
        <v>109</v>
      </c>
      <c r="AX71" s="353" t="s">
        <v>109</v>
      </c>
      <c r="AY71" s="353" t="s">
        <v>109</v>
      </c>
      <c r="AZ71" s="353" t="s">
        <v>109</v>
      </c>
      <c r="BA71" s="353" t="s">
        <v>109</v>
      </c>
      <c r="BB71" s="353" t="s">
        <v>109</v>
      </c>
      <c r="BC71" s="353" t="s">
        <v>109</v>
      </c>
      <c r="BD71" s="353" t="s">
        <v>109</v>
      </c>
      <c r="BE71" s="353" t="s">
        <v>109</v>
      </c>
      <c r="BF71" s="353" t="s">
        <v>109</v>
      </c>
      <c r="BG71" s="353" t="s">
        <v>109</v>
      </c>
      <c r="BH71" s="353" t="s">
        <v>109</v>
      </c>
      <c r="BI71" s="353" t="s">
        <v>109</v>
      </c>
      <c r="BJ71" s="353" t="s">
        <v>109</v>
      </c>
      <c r="BK71" s="353" t="s">
        <v>109</v>
      </c>
      <c r="BL71" s="353" t="s">
        <v>109</v>
      </c>
      <c r="BM71" s="353" t="s">
        <v>109</v>
      </c>
      <c r="BN71" s="353" t="s">
        <v>109</v>
      </c>
      <c r="BO71" s="353" t="s">
        <v>109</v>
      </c>
      <c r="BP71" s="353" t="s">
        <v>109</v>
      </c>
      <c r="BQ71" s="353" t="s">
        <v>109</v>
      </c>
      <c r="BR71" s="353" t="s">
        <v>109</v>
      </c>
      <c r="BS71" s="353" t="s">
        <v>109</v>
      </c>
      <c r="BT71" s="353" t="s">
        <v>109</v>
      </c>
      <c r="BU71" s="353" t="s">
        <v>109</v>
      </c>
      <c r="BV71" s="353" t="s">
        <v>109</v>
      </c>
      <c r="BW71" s="353" t="s">
        <v>109</v>
      </c>
      <c r="BX71" s="353" t="s">
        <v>109</v>
      </c>
    </row>
    <row r="72" s="350" customFormat="1" ht="63">
      <c r="A72" s="351" t="s">
        <v>161</v>
      </c>
      <c r="B72" s="352" t="s">
        <v>203</v>
      </c>
      <c r="C72" s="351" t="s">
        <v>1397</v>
      </c>
      <c r="D72" s="353" t="s">
        <v>109</v>
      </c>
      <c r="E72" s="353" t="s">
        <v>109</v>
      </c>
      <c r="F72" s="353" t="s">
        <v>109</v>
      </c>
      <c r="G72" s="353" t="s">
        <v>109</v>
      </c>
      <c r="H72" s="353" t="s">
        <v>109</v>
      </c>
      <c r="I72" s="353" t="s">
        <v>109</v>
      </c>
      <c r="J72" s="353" t="s">
        <v>109</v>
      </c>
      <c r="K72" s="353" t="s">
        <v>109</v>
      </c>
      <c r="L72" s="353" t="s">
        <v>109</v>
      </c>
      <c r="M72" s="353" t="s">
        <v>109</v>
      </c>
      <c r="N72" s="353" t="s">
        <v>109</v>
      </c>
      <c r="O72" s="353" t="s">
        <v>109</v>
      </c>
      <c r="P72" s="353" t="s">
        <v>109</v>
      </c>
      <c r="Q72" s="353" t="s">
        <v>109</v>
      </c>
      <c r="R72" s="353" t="s">
        <v>109</v>
      </c>
      <c r="S72" s="353" t="s">
        <v>109</v>
      </c>
      <c r="T72" s="353" t="s">
        <v>109</v>
      </c>
      <c r="U72" s="353" t="s">
        <v>109</v>
      </c>
      <c r="V72" s="353" t="s">
        <v>109</v>
      </c>
      <c r="W72" s="353" t="s">
        <v>109</v>
      </c>
      <c r="X72" s="353" t="s">
        <v>109</v>
      </c>
      <c r="Y72" s="353" t="s">
        <v>109</v>
      </c>
      <c r="Z72" s="353" t="s">
        <v>109</v>
      </c>
      <c r="AA72" s="353" t="s">
        <v>109</v>
      </c>
      <c r="AB72" s="353" t="s">
        <v>109</v>
      </c>
      <c r="AC72" s="353" t="s">
        <v>109</v>
      </c>
      <c r="AD72" s="353" t="s">
        <v>109</v>
      </c>
      <c r="AE72" s="353" t="s">
        <v>109</v>
      </c>
      <c r="AF72" s="353" t="s">
        <v>109</v>
      </c>
      <c r="AG72" s="353" t="s">
        <v>109</v>
      </c>
      <c r="AH72" s="353" t="s">
        <v>109</v>
      </c>
      <c r="AI72" s="353" t="s">
        <v>109</v>
      </c>
      <c r="AJ72" s="353" t="s">
        <v>109</v>
      </c>
      <c r="AK72" s="353" t="s">
        <v>109</v>
      </c>
      <c r="AL72" s="353" t="s">
        <v>109</v>
      </c>
      <c r="AM72" s="353" t="s">
        <v>109</v>
      </c>
      <c r="AN72" s="353" t="s">
        <v>109</v>
      </c>
      <c r="AO72" s="353" t="s">
        <v>109</v>
      </c>
      <c r="AP72" s="353" t="s">
        <v>109</v>
      </c>
      <c r="AQ72" s="353" t="s">
        <v>109</v>
      </c>
      <c r="AR72" s="353" t="s">
        <v>109</v>
      </c>
      <c r="AS72" s="353" t="s">
        <v>109</v>
      </c>
      <c r="AT72" s="353" t="s">
        <v>109</v>
      </c>
      <c r="AU72" s="353" t="s">
        <v>109</v>
      </c>
      <c r="AV72" s="353" t="s">
        <v>109</v>
      </c>
      <c r="AW72" s="353" t="s">
        <v>109</v>
      </c>
      <c r="AX72" s="353" t="s">
        <v>109</v>
      </c>
      <c r="AY72" s="353" t="s">
        <v>109</v>
      </c>
      <c r="AZ72" s="353" t="s">
        <v>109</v>
      </c>
      <c r="BA72" s="353" t="s">
        <v>109</v>
      </c>
      <c r="BB72" s="353" t="s">
        <v>109</v>
      </c>
      <c r="BC72" s="353" t="s">
        <v>109</v>
      </c>
      <c r="BD72" s="353" t="s">
        <v>109</v>
      </c>
      <c r="BE72" s="353" t="s">
        <v>109</v>
      </c>
      <c r="BF72" s="353" t="s">
        <v>109</v>
      </c>
      <c r="BG72" s="353" t="s">
        <v>109</v>
      </c>
      <c r="BH72" s="353" t="s">
        <v>109</v>
      </c>
      <c r="BI72" s="353" t="s">
        <v>109</v>
      </c>
      <c r="BJ72" s="353" t="s">
        <v>109</v>
      </c>
      <c r="BK72" s="353" t="s">
        <v>109</v>
      </c>
      <c r="BL72" s="353" t="s">
        <v>109</v>
      </c>
      <c r="BM72" s="353" t="s">
        <v>109</v>
      </c>
      <c r="BN72" s="353" t="s">
        <v>109</v>
      </c>
      <c r="BO72" s="353" t="s">
        <v>109</v>
      </c>
      <c r="BP72" s="353" t="s">
        <v>109</v>
      </c>
      <c r="BQ72" s="353" t="s">
        <v>109</v>
      </c>
      <c r="BR72" s="353" t="s">
        <v>109</v>
      </c>
      <c r="BS72" s="353" t="s">
        <v>109</v>
      </c>
      <c r="BT72" s="353" t="s">
        <v>109</v>
      </c>
      <c r="BU72" s="353" t="s">
        <v>109</v>
      </c>
      <c r="BV72" s="353" t="s">
        <v>109</v>
      </c>
      <c r="BW72" s="353" t="s">
        <v>109</v>
      </c>
      <c r="BX72" s="353" t="s">
        <v>109</v>
      </c>
    </row>
    <row r="73" s="350" customFormat="1">
      <c r="A73" s="351" t="s">
        <v>161</v>
      </c>
      <c r="B73" s="352" t="s">
        <v>204</v>
      </c>
      <c r="C73" s="351" t="s">
        <v>205</v>
      </c>
      <c r="D73" s="353" t="s">
        <v>109</v>
      </c>
      <c r="E73" s="353" t="s">
        <v>109</v>
      </c>
      <c r="F73" s="353" t="s">
        <v>109</v>
      </c>
      <c r="G73" s="353" t="s">
        <v>109</v>
      </c>
      <c r="H73" s="353" t="s">
        <v>109</v>
      </c>
      <c r="I73" s="353" t="s">
        <v>109</v>
      </c>
      <c r="J73" s="353" t="s">
        <v>109</v>
      </c>
      <c r="K73" s="353" t="s">
        <v>109</v>
      </c>
      <c r="L73" s="353" t="s">
        <v>109</v>
      </c>
      <c r="M73" s="353" t="s">
        <v>109</v>
      </c>
      <c r="N73" s="353" t="s">
        <v>109</v>
      </c>
      <c r="O73" s="353" t="s">
        <v>109</v>
      </c>
      <c r="P73" s="353" t="s">
        <v>109</v>
      </c>
      <c r="Q73" s="353" t="s">
        <v>109</v>
      </c>
      <c r="R73" s="353" t="s">
        <v>109</v>
      </c>
      <c r="S73" s="353" t="s">
        <v>109</v>
      </c>
      <c r="T73" s="353" t="s">
        <v>109</v>
      </c>
      <c r="U73" s="353" t="s">
        <v>109</v>
      </c>
      <c r="V73" s="353" t="s">
        <v>109</v>
      </c>
      <c r="W73" s="353" t="s">
        <v>109</v>
      </c>
      <c r="X73" s="353" t="s">
        <v>109</v>
      </c>
      <c r="Y73" s="353" t="s">
        <v>109</v>
      </c>
      <c r="Z73" s="353" t="s">
        <v>109</v>
      </c>
      <c r="AA73" s="353" t="s">
        <v>109</v>
      </c>
      <c r="AB73" s="353" t="s">
        <v>109</v>
      </c>
      <c r="AC73" s="353" t="s">
        <v>109</v>
      </c>
      <c r="AD73" s="353" t="s">
        <v>109</v>
      </c>
      <c r="AE73" s="353" t="s">
        <v>109</v>
      </c>
      <c r="AF73" s="353" t="s">
        <v>109</v>
      </c>
      <c r="AG73" s="353" t="s">
        <v>109</v>
      </c>
      <c r="AH73" s="353" t="s">
        <v>109</v>
      </c>
      <c r="AI73" s="353" t="s">
        <v>109</v>
      </c>
      <c r="AJ73" s="353" t="s">
        <v>109</v>
      </c>
      <c r="AK73" s="353" t="s">
        <v>109</v>
      </c>
      <c r="AL73" s="353" t="s">
        <v>109</v>
      </c>
      <c r="AM73" s="353" t="s">
        <v>109</v>
      </c>
      <c r="AN73" s="353" t="s">
        <v>109</v>
      </c>
      <c r="AO73" s="353" t="s">
        <v>109</v>
      </c>
      <c r="AP73" s="353" t="s">
        <v>109</v>
      </c>
      <c r="AQ73" s="353" t="s">
        <v>109</v>
      </c>
      <c r="AR73" s="353" t="s">
        <v>109</v>
      </c>
      <c r="AS73" s="353" t="s">
        <v>109</v>
      </c>
      <c r="AT73" s="353" t="s">
        <v>109</v>
      </c>
      <c r="AU73" s="353" t="s">
        <v>109</v>
      </c>
      <c r="AV73" s="353" t="s">
        <v>109</v>
      </c>
      <c r="AW73" s="353" t="s">
        <v>109</v>
      </c>
      <c r="AX73" s="353" t="s">
        <v>109</v>
      </c>
      <c r="AY73" s="353" t="s">
        <v>109</v>
      </c>
      <c r="AZ73" s="353" t="s">
        <v>109</v>
      </c>
      <c r="BA73" s="353" t="s">
        <v>109</v>
      </c>
      <c r="BB73" s="353" t="s">
        <v>109</v>
      </c>
      <c r="BC73" s="353" t="s">
        <v>109</v>
      </c>
      <c r="BD73" s="353" t="s">
        <v>109</v>
      </c>
      <c r="BE73" s="353" t="s">
        <v>109</v>
      </c>
      <c r="BF73" s="353" t="s">
        <v>109</v>
      </c>
      <c r="BG73" s="353" t="s">
        <v>109</v>
      </c>
      <c r="BH73" s="353" t="s">
        <v>109</v>
      </c>
      <c r="BI73" s="353" t="s">
        <v>109</v>
      </c>
      <c r="BJ73" s="353" t="s">
        <v>109</v>
      </c>
      <c r="BK73" s="353" t="s">
        <v>109</v>
      </c>
      <c r="BL73" s="353" t="s">
        <v>109</v>
      </c>
      <c r="BM73" s="353" t="s">
        <v>109</v>
      </c>
      <c r="BN73" s="353" t="s">
        <v>109</v>
      </c>
      <c r="BO73" s="353" t="s">
        <v>109</v>
      </c>
      <c r="BP73" s="353" t="s">
        <v>109</v>
      </c>
      <c r="BQ73" s="353" t="s">
        <v>109</v>
      </c>
      <c r="BR73" s="353" t="s">
        <v>109</v>
      </c>
      <c r="BS73" s="353" t="s">
        <v>109</v>
      </c>
      <c r="BT73" s="353" t="s">
        <v>109</v>
      </c>
      <c r="BU73" s="353" t="s">
        <v>109</v>
      </c>
      <c r="BV73" s="353" t="s">
        <v>109</v>
      </c>
      <c r="BW73" s="353" t="s">
        <v>109</v>
      </c>
      <c r="BX73" s="353" t="s">
        <v>109</v>
      </c>
    </row>
    <row r="74" ht="31.5">
      <c r="A74" s="56" t="s">
        <v>206</v>
      </c>
      <c r="B74" s="57" t="s">
        <v>207</v>
      </c>
      <c r="C74" s="102" t="s">
        <v>108</v>
      </c>
      <c r="D74" s="349" t="s">
        <v>109</v>
      </c>
      <c r="E74" s="349" t="str">
        <f>E77</f>
        <v>н/д</v>
      </c>
      <c r="F74" s="349" t="str">
        <f t="shared" ref="F74:AM74" si="16">F77</f>
        <v>н/д</v>
      </c>
      <c r="G74" s="349" t="str">
        <f t="shared" si="16"/>
        <v>н/д</v>
      </c>
      <c r="H74" s="349" t="str">
        <f t="shared" si="16"/>
        <v>н/д</v>
      </c>
      <c r="I74" s="349" t="str">
        <f t="shared" si="16"/>
        <v>н/д</v>
      </c>
      <c r="J74" s="349" t="str">
        <f t="shared" si="16"/>
        <v>н/д</v>
      </c>
      <c r="K74" s="349" t="str">
        <f t="shared" si="16"/>
        <v>н/д</v>
      </c>
      <c r="L74" s="349" t="str">
        <f t="shared" si="16"/>
        <v>н/д</v>
      </c>
      <c r="M74" s="349" t="str">
        <f t="shared" si="16"/>
        <v>н/д</v>
      </c>
      <c r="N74" s="349" t="str">
        <f t="shared" si="16"/>
        <v>н/д</v>
      </c>
      <c r="O74" s="349" t="str">
        <f t="shared" si="16"/>
        <v>н/д</v>
      </c>
      <c r="P74" s="349" t="str">
        <f t="shared" si="16"/>
        <v>н/д</v>
      </c>
      <c r="Q74" s="349" t="str">
        <f t="shared" si="16"/>
        <v>н/д</v>
      </c>
      <c r="R74" s="349" t="str">
        <f t="shared" si="16"/>
        <v>н/д</v>
      </c>
      <c r="S74" s="349" t="str">
        <f t="shared" si="16"/>
        <v>н/д</v>
      </c>
      <c r="T74" s="349" t="str">
        <f t="shared" si="16"/>
        <v>н/д</v>
      </c>
      <c r="U74" s="349" t="str">
        <f t="shared" si="16"/>
        <v>н/д</v>
      </c>
      <c r="V74" s="349" t="str">
        <f t="shared" si="16"/>
        <v>н/д</v>
      </c>
      <c r="W74" s="349" t="str">
        <f t="shared" si="16"/>
        <v>н/д</v>
      </c>
      <c r="X74" s="349" t="str">
        <f t="shared" si="16"/>
        <v>н/д</v>
      </c>
      <c r="Y74" s="349" t="str">
        <f t="shared" si="16"/>
        <v>н/д</v>
      </c>
      <c r="Z74" s="349" t="str">
        <f t="shared" si="16"/>
        <v>н/д</v>
      </c>
      <c r="AA74" s="349" t="str">
        <f t="shared" si="16"/>
        <v>н/д</v>
      </c>
      <c r="AB74" s="349" t="str">
        <f t="shared" si="16"/>
        <v>н/д</v>
      </c>
      <c r="AC74" s="349" t="str">
        <f t="shared" si="16"/>
        <v>н/д</v>
      </c>
      <c r="AD74" s="349" t="str">
        <f t="shared" si="16"/>
        <v>н/д</v>
      </c>
      <c r="AE74" s="349" t="str">
        <f t="shared" si="16"/>
        <v>н/д</v>
      </c>
      <c r="AF74" s="349" t="str">
        <f t="shared" si="16"/>
        <v>н/д</v>
      </c>
      <c r="AG74" s="349" t="str">
        <f t="shared" si="16"/>
        <v>н/д</v>
      </c>
      <c r="AH74" s="349" t="str">
        <f t="shared" si="16"/>
        <v>н/д</v>
      </c>
      <c r="AI74" s="349" t="str">
        <f t="shared" si="16"/>
        <v>н/д</v>
      </c>
      <c r="AJ74" s="349" t="str">
        <f t="shared" si="16"/>
        <v>н/д</v>
      </c>
      <c r="AK74" s="349" t="str">
        <f t="shared" si="16"/>
        <v>н/д</v>
      </c>
      <c r="AL74" s="349" t="str">
        <f t="shared" si="16"/>
        <v>н/д</v>
      </c>
      <c r="AM74" s="349" t="str">
        <f t="shared" si="16"/>
        <v>н/д</v>
      </c>
      <c r="AN74" s="349" t="str">
        <f>AN77</f>
        <v>н/д</v>
      </c>
      <c r="AO74" s="349" t="str">
        <f t="shared" ref="AO74:AY74" si="17">AO77</f>
        <v>н/д</v>
      </c>
      <c r="AP74" s="349" t="str">
        <f t="shared" si="17"/>
        <v>н/д</v>
      </c>
      <c r="AQ74" s="349" t="str">
        <f t="shared" si="17"/>
        <v>н/д</v>
      </c>
      <c r="AR74" s="349" t="str">
        <f t="shared" si="17"/>
        <v>н/д</v>
      </c>
      <c r="AS74" s="349" t="str">
        <f t="shared" si="17"/>
        <v>н/д</v>
      </c>
      <c r="AT74" s="349" t="str">
        <f t="shared" si="17"/>
        <v>н/д</v>
      </c>
      <c r="AU74" s="349" t="str">
        <f t="shared" si="17"/>
        <v>н/д</v>
      </c>
      <c r="AV74" s="349" t="str">
        <f t="shared" si="17"/>
        <v>н/д</v>
      </c>
      <c r="AW74" s="349" t="str">
        <f t="shared" si="17"/>
        <v>н/д</v>
      </c>
      <c r="AX74" s="349" t="str">
        <f t="shared" si="17"/>
        <v>н/д</v>
      </c>
      <c r="AY74" s="349" t="str">
        <f t="shared" si="17"/>
        <v>н/д</v>
      </c>
      <c r="AZ74" s="349" t="s">
        <v>109</v>
      </c>
      <c r="BA74" s="349" t="s">
        <v>109</v>
      </c>
      <c r="BB74" s="349" t="s">
        <v>109</v>
      </c>
      <c r="BC74" s="349" t="s">
        <v>109</v>
      </c>
      <c r="BD74" s="349" t="s">
        <v>109</v>
      </c>
      <c r="BE74" s="349" t="s">
        <v>109</v>
      </c>
      <c r="BF74" s="349" t="str">
        <f>BF77</f>
        <v>н/д</v>
      </c>
      <c r="BG74" s="349" t="str">
        <f t="shared" ref="BG74:BL74" si="18">BG77</f>
        <v>н/д</v>
      </c>
      <c r="BH74" s="349" t="str">
        <f t="shared" si="18"/>
        <v>н/д</v>
      </c>
      <c r="BI74" s="349" t="str">
        <f t="shared" si="18"/>
        <v>н/д</v>
      </c>
      <c r="BJ74" s="349" t="str">
        <f t="shared" si="18"/>
        <v>н/д</v>
      </c>
      <c r="BK74" s="349" t="str">
        <f t="shared" si="18"/>
        <v>н/д</v>
      </c>
      <c r="BL74" s="349" t="str">
        <f t="shared" si="18"/>
        <v>н/д</v>
      </c>
      <c r="BM74" s="349" t="str">
        <f t="shared" ref="BM74:BW74" si="19">BM77</f>
        <v>н/д</v>
      </c>
      <c r="BN74" s="349" t="str">
        <f t="shared" si="19"/>
        <v>н/д</v>
      </c>
      <c r="BO74" s="349" t="str">
        <f t="shared" si="19"/>
        <v>н/д</v>
      </c>
      <c r="BP74" s="349" t="str">
        <f t="shared" si="19"/>
        <v>н/д</v>
      </c>
      <c r="BQ74" s="349" t="str">
        <f t="shared" si="19"/>
        <v>н/д</v>
      </c>
      <c r="BR74" s="349" t="str">
        <f t="shared" si="19"/>
        <v>н/д</v>
      </c>
      <c r="BS74" s="349" t="str">
        <f t="shared" si="19"/>
        <v>н/д</v>
      </c>
      <c r="BT74" s="349" t="str">
        <f t="shared" si="19"/>
        <v>н/д</v>
      </c>
      <c r="BU74" s="349" t="str">
        <f t="shared" si="19"/>
        <v>н/д</v>
      </c>
      <c r="BV74" s="349" t="str">
        <f t="shared" si="19"/>
        <v>н/д</v>
      </c>
      <c r="BW74" s="349" t="str">
        <f t="shared" si="19"/>
        <v>н/д</v>
      </c>
      <c r="BX74" s="349" t="s">
        <v>109</v>
      </c>
    </row>
    <row r="75" s="25" customFormat="1" ht="31.5">
      <c r="A75" s="33" t="s">
        <v>208</v>
      </c>
      <c r="B75" s="34" t="s">
        <v>209</v>
      </c>
      <c r="C75" s="83" t="s">
        <v>108</v>
      </c>
      <c r="D75" s="346" t="s">
        <v>109</v>
      </c>
      <c r="E75" s="346" t="s">
        <v>109</v>
      </c>
      <c r="F75" s="346" t="s">
        <v>109</v>
      </c>
      <c r="G75" s="346" t="s">
        <v>109</v>
      </c>
      <c r="H75" s="346" t="s">
        <v>109</v>
      </c>
      <c r="I75" s="346" t="s">
        <v>109</v>
      </c>
      <c r="J75" s="346" t="s">
        <v>109</v>
      </c>
      <c r="K75" s="346" t="s">
        <v>109</v>
      </c>
      <c r="L75" s="346" t="s">
        <v>109</v>
      </c>
      <c r="M75" s="346" t="s">
        <v>109</v>
      </c>
      <c r="N75" s="346" t="s">
        <v>109</v>
      </c>
      <c r="O75" s="346" t="s">
        <v>109</v>
      </c>
      <c r="P75" s="346" t="s">
        <v>109</v>
      </c>
      <c r="Q75" s="346" t="s">
        <v>109</v>
      </c>
      <c r="R75" s="346" t="s">
        <v>109</v>
      </c>
      <c r="S75" s="346" t="s">
        <v>109</v>
      </c>
      <c r="T75" s="346" t="s">
        <v>109</v>
      </c>
      <c r="U75" s="346" t="s">
        <v>109</v>
      </c>
      <c r="V75" s="346" t="s">
        <v>109</v>
      </c>
      <c r="W75" s="346" t="s">
        <v>109</v>
      </c>
      <c r="X75" s="346" t="s">
        <v>109</v>
      </c>
      <c r="Y75" s="346" t="s">
        <v>109</v>
      </c>
      <c r="Z75" s="346" t="s">
        <v>109</v>
      </c>
      <c r="AA75" s="346" t="s">
        <v>109</v>
      </c>
      <c r="AB75" s="346" t="s">
        <v>109</v>
      </c>
      <c r="AC75" s="346" t="s">
        <v>109</v>
      </c>
      <c r="AD75" s="346" t="s">
        <v>109</v>
      </c>
      <c r="AE75" s="346" t="s">
        <v>109</v>
      </c>
      <c r="AF75" s="346" t="s">
        <v>109</v>
      </c>
      <c r="AG75" s="346" t="s">
        <v>109</v>
      </c>
      <c r="AH75" s="346" t="s">
        <v>109</v>
      </c>
      <c r="AI75" s="346" t="s">
        <v>109</v>
      </c>
      <c r="AJ75" s="346" t="s">
        <v>109</v>
      </c>
      <c r="AK75" s="346" t="s">
        <v>109</v>
      </c>
      <c r="AL75" s="346" t="s">
        <v>109</v>
      </c>
      <c r="AM75" s="346" t="s">
        <v>109</v>
      </c>
      <c r="AN75" s="346" t="s">
        <v>109</v>
      </c>
      <c r="AO75" s="346" t="s">
        <v>109</v>
      </c>
      <c r="AP75" s="346" t="s">
        <v>109</v>
      </c>
      <c r="AQ75" s="346" t="s">
        <v>109</v>
      </c>
      <c r="AR75" s="346" t="s">
        <v>109</v>
      </c>
      <c r="AS75" s="346" t="s">
        <v>109</v>
      </c>
      <c r="AT75" s="346" t="s">
        <v>109</v>
      </c>
      <c r="AU75" s="346" t="s">
        <v>109</v>
      </c>
      <c r="AV75" s="346" t="s">
        <v>109</v>
      </c>
      <c r="AW75" s="346" t="s">
        <v>109</v>
      </c>
      <c r="AX75" s="346" t="s">
        <v>109</v>
      </c>
      <c r="AY75" s="346" t="s">
        <v>109</v>
      </c>
      <c r="AZ75" s="346" t="s">
        <v>109</v>
      </c>
      <c r="BA75" s="346" t="s">
        <v>109</v>
      </c>
      <c r="BB75" s="346" t="s">
        <v>109</v>
      </c>
      <c r="BC75" s="346" t="s">
        <v>109</v>
      </c>
      <c r="BD75" s="346" t="s">
        <v>109</v>
      </c>
      <c r="BE75" s="346" t="s">
        <v>109</v>
      </c>
      <c r="BF75" s="346" t="s">
        <v>109</v>
      </c>
      <c r="BG75" s="346" t="s">
        <v>109</v>
      </c>
      <c r="BH75" s="346" t="s">
        <v>109</v>
      </c>
      <c r="BI75" s="346" t="s">
        <v>109</v>
      </c>
      <c r="BJ75" s="346" t="s">
        <v>109</v>
      </c>
      <c r="BK75" s="346" t="s">
        <v>109</v>
      </c>
      <c r="BL75" s="346" t="s">
        <v>109</v>
      </c>
      <c r="BM75" s="346" t="s">
        <v>109</v>
      </c>
      <c r="BN75" s="346" t="s">
        <v>109</v>
      </c>
      <c r="BO75" s="346" t="s">
        <v>109</v>
      </c>
      <c r="BP75" s="346" t="s">
        <v>109</v>
      </c>
      <c r="BQ75" s="346" t="s">
        <v>109</v>
      </c>
      <c r="BR75" s="346" t="s">
        <v>109</v>
      </c>
      <c r="BS75" s="346" t="s">
        <v>109</v>
      </c>
      <c r="BT75" s="346" t="s">
        <v>109</v>
      </c>
      <c r="BU75" s="346" t="s">
        <v>109</v>
      </c>
      <c r="BV75" s="346" t="s">
        <v>109</v>
      </c>
      <c r="BW75" s="346" t="s">
        <v>109</v>
      </c>
      <c r="BX75" s="346" t="s">
        <v>109</v>
      </c>
    </row>
    <row r="76" ht="47.25">
      <c r="A76" s="63" t="s">
        <v>208</v>
      </c>
      <c r="B76" s="65" t="s">
        <v>210</v>
      </c>
      <c r="C76" s="109" t="s">
        <v>211</v>
      </c>
      <c r="D76" s="353" t="s">
        <v>109</v>
      </c>
      <c r="E76" s="353" t="s">
        <v>109</v>
      </c>
      <c r="F76" s="353" t="s">
        <v>109</v>
      </c>
      <c r="G76" s="353" t="s">
        <v>109</v>
      </c>
      <c r="H76" s="353" t="s">
        <v>109</v>
      </c>
      <c r="I76" s="353" t="s">
        <v>109</v>
      </c>
      <c r="J76" s="353" t="s">
        <v>109</v>
      </c>
      <c r="K76" s="353" t="s">
        <v>109</v>
      </c>
      <c r="L76" s="353" t="s">
        <v>109</v>
      </c>
      <c r="M76" s="353" t="s">
        <v>109</v>
      </c>
      <c r="N76" s="353" t="s">
        <v>109</v>
      </c>
      <c r="O76" s="353" t="s">
        <v>109</v>
      </c>
      <c r="P76" s="353" t="s">
        <v>109</v>
      </c>
      <c r="Q76" s="353" t="s">
        <v>109</v>
      </c>
      <c r="R76" s="353" t="s">
        <v>109</v>
      </c>
      <c r="S76" s="353" t="s">
        <v>109</v>
      </c>
      <c r="T76" s="353" t="s">
        <v>109</v>
      </c>
      <c r="U76" s="353" t="s">
        <v>109</v>
      </c>
      <c r="V76" s="353" t="s">
        <v>109</v>
      </c>
      <c r="W76" s="353" t="s">
        <v>109</v>
      </c>
      <c r="X76" s="353" t="s">
        <v>109</v>
      </c>
      <c r="Y76" s="353" t="s">
        <v>109</v>
      </c>
      <c r="Z76" s="353" t="s">
        <v>109</v>
      </c>
      <c r="AA76" s="353" t="s">
        <v>109</v>
      </c>
      <c r="AB76" s="353" t="s">
        <v>109</v>
      </c>
      <c r="AC76" s="353" t="s">
        <v>109</v>
      </c>
      <c r="AD76" s="353" t="s">
        <v>109</v>
      </c>
      <c r="AE76" s="353" t="s">
        <v>109</v>
      </c>
      <c r="AF76" s="353" t="s">
        <v>109</v>
      </c>
      <c r="AG76" s="353" t="s">
        <v>109</v>
      </c>
      <c r="AH76" s="353" t="s">
        <v>109</v>
      </c>
      <c r="AI76" s="353" t="s">
        <v>109</v>
      </c>
      <c r="AJ76" s="353" t="s">
        <v>109</v>
      </c>
      <c r="AK76" s="353" t="s">
        <v>109</v>
      </c>
      <c r="AL76" s="353" t="s">
        <v>109</v>
      </c>
      <c r="AM76" s="353" t="s">
        <v>109</v>
      </c>
      <c r="AN76" s="353" t="s">
        <v>109</v>
      </c>
      <c r="AO76" s="353" t="s">
        <v>109</v>
      </c>
      <c r="AP76" s="353" t="s">
        <v>109</v>
      </c>
      <c r="AQ76" s="353" t="s">
        <v>109</v>
      </c>
      <c r="AR76" s="353" t="s">
        <v>109</v>
      </c>
      <c r="AS76" s="353" t="s">
        <v>109</v>
      </c>
      <c r="AT76" s="353" t="s">
        <v>109</v>
      </c>
      <c r="AU76" s="353" t="s">
        <v>109</v>
      </c>
      <c r="AV76" s="353" t="s">
        <v>109</v>
      </c>
      <c r="AW76" s="353" t="s">
        <v>109</v>
      </c>
      <c r="AX76" s="353" t="s">
        <v>109</v>
      </c>
      <c r="AY76" s="353" t="s">
        <v>109</v>
      </c>
      <c r="AZ76" s="353" t="s">
        <v>109</v>
      </c>
      <c r="BA76" s="353" t="s">
        <v>109</v>
      </c>
      <c r="BB76" s="353" t="s">
        <v>109</v>
      </c>
      <c r="BC76" s="353" t="s">
        <v>109</v>
      </c>
      <c r="BD76" s="353" t="s">
        <v>109</v>
      </c>
      <c r="BE76" s="353" t="s">
        <v>109</v>
      </c>
      <c r="BF76" s="353" t="s">
        <v>109</v>
      </c>
      <c r="BG76" s="353" t="s">
        <v>109</v>
      </c>
      <c r="BH76" s="353" t="s">
        <v>109</v>
      </c>
      <c r="BI76" s="353" t="s">
        <v>109</v>
      </c>
      <c r="BJ76" s="353" t="s">
        <v>109</v>
      </c>
      <c r="BK76" s="353" t="s">
        <v>109</v>
      </c>
      <c r="BL76" s="353" t="s">
        <v>109</v>
      </c>
      <c r="BM76" s="353" t="s">
        <v>109</v>
      </c>
      <c r="BN76" s="353" t="s">
        <v>109</v>
      </c>
      <c r="BO76" s="353" t="s">
        <v>109</v>
      </c>
      <c r="BP76" s="353" t="s">
        <v>109</v>
      </c>
      <c r="BQ76" s="353" t="s">
        <v>109</v>
      </c>
      <c r="BR76" s="353" t="s">
        <v>109</v>
      </c>
      <c r="BS76" s="353" t="s">
        <v>109</v>
      </c>
      <c r="BT76" s="353" t="s">
        <v>109</v>
      </c>
      <c r="BU76" s="353" t="s">
        <v>109</v>
      </c>
      <c r="BV76" s="353" t="s">
        <v>109</v>
      </c>
      <c r="BW76" s="353" t="s">
        <v>109</v>
      </c>
      <c r="BX76" s="353" t="s">
        <v>109</v>
      </c>
    </row>
    <row r="77" s="25" customFormat="1" ht="31.5">
      <c r="A77" s="33" t="s">
        <v>212</v>
      </c>
      <c r="B77" s="34" t="s">
        <v>213</v>
      </c>
      <c r="C77" s="83" t="s">
        <v>108</v>
      </c>
      <c r="D77" s="346" t="s">
        <v>109</v>
      </c>
      <c r="E77" s="346" t="str">
        <f>E78</f>
        <v>н/д</v>
      </c>
      <c r="F77" s="346" t="str">
        <f t="shared" ref="F77:AM77" si="20">F78</f>
        <v>н/д</v>
      </c>
      <c r="G77" s="346" t="str">
        <f t="shared" si="20"/>
        <v>н/д</v>
      </c>
      <c r="H77" s="346" t="str">
        <f t="shared" si="20"/>
        <v>н/д</v>
      </c>
      <c r="I77" s="346" t="str">
        <f t="shared" si="20"/>
        <v>н/д</v>
      </c>
      <c r="J77" s="346" t="str">
        <f t="shared" si="20"/>
        <v>н/д</v>
      </c>
      <c r="K77" s="346" t="str">
        <f t="shared" si="20"/>
        <v>н/д</v>
      </c>
      <c r="L77" s="346" t="str">
        <f t="shared" si="20"/>
        <v>н/д</v>
      </c>
      <c r="M77" s="346" t="str">
        <f t="shared" si="20"/>
        <v>н/д</v>
      </c>
      <c r="N77" s="346" t="str">
        <f t="shared" si="20"/>
        <v>н/д</v>
      </c>
      <c r="O77" s="346" t="str">
        <f t="shared" si="20"/>
        <v>н/д</v>
      </c>
      <c r="P77" s="346" t="str">
        <f t="shared" si="20"/>
        <v>н/д</v>
      </c>
      <c r="Q77" s="346" t="str">
        <f t="shared" si="20"/>
        <v>н/д</v>
      </c>
      <c r="R77" s="346" t="str">
        <f t="shared" si="20"/>
        <v>н/д</v>
      </c>
      <c r="S77" s="346" t="str">
        <f t="shared" si="20"/>
        <v>н/д</v>
      </c>
      <c r="T77" s="346" t="str">
        <f t="shared" si="20"/>
        <v>н/д</v>
      </c>
      <c r="U77" s="346" t="str">
        <f t="shared" si="20"/>
        <v>н/д</v>
      </c>
      <c r="V77" s="346" t="str">
        <f t="shared" si="20"/>
        <v>н/д</v>
      </c>
      <c r="W77" s="346" t="str">
        <f t="shared" si="20"/>
        <v>н/д</v>
      </c>
      <c r="X77" s="346" t="str">
        <f t="shared" si="20"/>
        <v>н/д</v>
      </c>
      <c r="Y77" s="346" t="str">
        <f t="shared" si="20"/>
        <v>н/д</v>
      </c>
      <c r="Z77" s="346" t="str">
        <f t="shared" si="20"/>
        <v>н/д</v>
      </c>
      <c r="AA77" s="346" t="str">
        <f t="shared" si="20"/>
        <v>н/д</v>
      </c>
      <c r="AB77" s="346" t="str">
        <f t="shared" si="20"/>
        <v>н/д</v>
      </c>
      <c r="AC77" s="346" t="str">
        <f t="shared" si="20"/>
        <v>н/д</v>
      </c>
      <c r="AD77" s="346" t="str">
        <f t="shared" si="20"/>
        <v>н/д</v>
      </c>
      <c r="AE77" s="346" t="str">
        <f t="shared" si="20"/>
        <v>н/д</v>
      </c>
      <c r="AF77" s="346" t="str">
        <f t="shared" si="20"/>
        <v>н/д</v>
      </c>
      <c r="AG77" s="346" t="str">
        <f t="shared" si="20"/>
        <v>н/д</v>
      </c>
      <c r="AH77" s="346" t="str">
        <f t="shared" si="20"/>
        <v>н/д</v>
      </c>
      <c r="AI77" s="346" t="str">
        <f t="shared" si="20"/>
        <v>н/д</v>
      </c>
      <c r="AJ77" s="346" t="str">
        <f t="shared" si="20"/>
        <v>н/д</v>
      </c>
      <c r="AK77" s="346" t="str">
        <f t="shared" si="20"/>
        <v>н/д</v>
      </c>
      <c r="AL77" s="346" t="str">
        <f t="shared" si="20"/>
        <v>н/д</v>
      </c>
      <c r="AM77" s="346" t="str">
        <f t="shared" si="20"/>
        <v>н/д</v>
      </c>
      <c r="AN77" s="346" t="str">
        <f>AN78</f>
        <v>н/д</v>
      </c>
      <c r="AO77" s="346" t="str">
        <f t="shared" ref="AO77:AY77" si="21">AO78</f>
        <v>н/д</v>
      </c>
      <c r="AP77" s="346" t="str">
        <f t="shared" si="21"/>
        <v>н/д</v>
      </c>
      <c r="AQ77" s="346" t="str">
        <f t="shared" si="21"/>
        <v>н/д</v>
      </c>
      <c r="AR77" s="346" t="str">
        <f t="shared" si="21"/>
        <v>н/д</v>
      </c>
      <c r="AS77" s="346" t="str">
        <f t="shared" si="21"/>
        <v>н/д</v>
      </c>
      <c r="AT77" s="346" t="str">
        <f t="shared" si="21"/>
        <v>н/д</v>
      </c>
      <c r="AU77" s="346" t="str">
        <f t="shared" si="21"/>
        <v>н/д</v>
      </c>
      <c r="AV77" s="346" t="str">
        <f t="shared" si="21"/>
        <v>н/д</v>
      </c>
      <c r="AW77" s="346" t="str">
        <f t="shared" si="21"/>
        <v>н/д</v>
      </c>
      <c r="AX77" s="346" t="str">
        <f t="shared" si="21"/>
        <v>н/д</v>
      </c>
      <c r="AY77" s="346" t="str">
        <f t="shared" si="21"/>
        <v>н/д</v>
      </c>
      <c r="AZ77" s="346" t="s">
        <v>109</v>
      </c>
      <c r="BA77" s="346" t="s">
        <v>109</v>
      </c>
      <c r="BB77" s="346" t="s">
        <v>109</v>
      </c>
      <c r="BC77" s="346" t="s">
        <v>109</v>
      </c>
      <c r="BD77" s="346" t="s">
        <v>109</v>
      </c>
      <c r="BE77" s="346" t="s">
        <v>109</v>
      </c>
      <c r="BF77" s="346" t="str">
        <f>BF78</f>
        <v>н/д</v>
      </c>
      <c r="BG77" s="346" t="str">
        <f t="shared" ref="BG77:BL77" si="22">BG78</f>
        <v>н/д</v>
      </c>
      <c r="BH77" s="346" t="str">
        <f t="shared" si="22"/>
        <v>н/д</v>
      </c>
      <c r="BI77" s="346" t="str">
        <f t="shared" si="22"/>
        <v>н/д</v>
      </c>
      <c r="BJ77" s="346" t="str">
        <f t="shared" si="22"/>
        <v>н/д</v>
      </c>
      <c r="BK77" s="346" t="str">
        <f t="shared" si="22"/>
        <v>н/д</v>
      </c>
      <c r="BL77" s="346" t="str">
        <f t="shared" si="22"/>
        <v>н/д</v>
      </c>
      <c r="BM77" s="346" t="str">
        <f t="shared" ref="BM77:BW77" si="23">BM78</f>
        <v>н/д</v>
      </c>
      <c r="BN77" s="346" t="str">
        <f t="shared" si="23"/>
        <v>н/д</v>
      </c>
      <c r="BO77" s="346" t="str">
        <f t="shared" si="23"/>
        <v>н/д</v>
      </c>
      <c r="BP77" s="346" t="str">
        <f t="shared" si="23"/>
        <v>н/д</v>
      </c>
      <c r="BQ77" s="346" t="str">
        <f t="shared" si="23"/>
        <v>н/д</v>
      </c>
      <c r="BR77" s="346" t="str">
        <f t="shared" si="23"/>
        <v>н/д</v>
      </c>
      <c r="BS77" s="346" t="str">
        <f t="shared" si="23"/>
        <v>н/д</v>
      </c>
      <c r="BT77" s="346" t="str">
        <f t="shared" si="23"/>
        <v>н/д</v>
      </c>
      <c r="BU77" s="346" t="str">
        <f t="shared" si="23"/>
        <v>н/д</v>
      </c>
      <c r="BV77" s="346" t="str">
        <f t="shared" si="23"/>
        <v>н/д</v>
      </c>
      <c r="BW77" s="346" t="str">
        <f t="shared" si="23"/>
        <v>н/д</v>
      </c>
      <c r="BX77" s="346" t="s">
        <v>109</v>
      </c>
    </row>
    <row r="78">
      <c r="A78" s="63" t="s">
        <v>212</v>
      </c>
      <c r="B78" s="72" t="s">
        <v>414</v>
      </c>
      <c r="C78" s="109" t="s">
        <v>1398</v>
      </c>
      <c r="D78" s="353" t="s">
        <v>109</v>
      </c>
      <c r="E78" s="353" t="s">
        <v>109</v>
      </c>
      <c r="F78" s="353" t="s">
        <v>109</v>
      </c>
      <c r="G78" s="353" t="s">
        <v>109</v>
      </c>
      <c r="H78" s="353" t="s">
        <v>109</v>
      </c>
      <c r="I78" s="353" t="s">
        <v>109</v>
      </c>
      <c r="J78" s="353" t="s">
        <v>109</v>
      </c>
      <c r="K78" s="353" t="s">
        <v>109</v>
      </c>
      <c r="L78" s="353" t="s">
        <v>109</v>
      </c>
      <c r="M78" s="353" t="s">
        <v>109</v>
      </c>
      <c r="N78" s="353" t="s">
        <v>109</v>
      </c>
      <c r="O78" s="353" t="s">
        <v>109</v>
      </c>
      <c r="P78" s="353" t="s">
        <v>109</v>
      </c>
      <c r="Q78" s="353" t="s">
        <v>109</v>
      </c>
      <c r="R78" s="353" t="s">
        <v>109</v>
      </c>
      <c r="S78" s="353" t="s">
        <v>109</v>
      </c>
      <c r="T78" s="353" t="s">
        <v>109</v>
      </c>
      <c r="U78" s="353" t="s">
        <v>109</v>
      </c>
      <c r="V78" s="353" t="s">
        <v>109</v>
      </c>
      <c r="W78" s="353" t="s">
        <v>109</v>
      </c>
      <c r="X78" s="353" t="s">
        <v>109</v>
      </c>
      <c r="Y78" s="353" t="s">
        <v>109</v>
      </c>
      <c r="Z78" s="353" t="s">
        <v>109</v>
      </c>
      <c r="AA78" s="353" t="s">
        <v>109</v>
      </c>
      <c r="AB78" s="353" t="s">
        <v>109</v>
      </c>
      <c r="AC78" s="353" t="s">
        <v>109</v>
      </c>
      <c r="AD78" s="353" t="s">
        <v>109</v>
      </c>
      <c r="AE78" s="353" t="s">
        <v>109</v>
      </c>
      <c r="AF78" s="353" t="s">
        <v>109</v>
      </c>
      <c r="AG78" s="353" t="s">
        <v>109</v>
      </c>
      <c r="AH78" s="353" t="s">
        <v>109</v>
      </c>
      <c r="AI78" s="353" t="s">
        <v>109</v>
      </c>
      <c r="AJ78" s="353" t="s">
        <v>109</v>
      </c>
      <c r="AK78" s="353" t="s">
        <v>109</v>
      </c>
      <c r="AL78" s="353" t="s">
        <v>109</v>
      </c>
      <c r="AM78" s="353" t="s">
        <v>109</v>
      </c>
      <c r="AN78" s="353" t="s">
        <v>109</v>
      </c>
      <c r="AO78" s="353" t="s">
        <v>109</v>
      </c>
      <c r="AP78" s="353" t="s">
        <v>109</v>
      </c>
      <c r="AQ78" s="353" t="s">
        <v>109</v>
      </c>
      <c r="AR78" s="353" t="s">
        <v>109</v>
      </c>
      <c r="AS78" s="353" t="s">
        <v>109</v>
      </c>
      <c r="AT78" s="353" t="s">
        <v>109</v>
      </c>
      <c r="AU78" s="353" t="s">
        <v>109</v>
      </c>
      <c r="AV78" s="353" t="s">
        <v>109</v>
      </c>
      <c r="AW78" s="353" t="s">
        <v>109</v>
      </c>
      <c r="AX78" s="353" t="s">
        <v>109</v>
      </c>
      <c r="AY78" s="353" t="s">
        <v>109</v>
      </c>
      <c r="AZ78" s="353" t="s">
        <v>109</v>
      </c>
      <c r="BA78" s="353" t="s">
        <v>109</v>
      </c>
      <c r="BB78" s="353" t="s">
        <v>109</v>
      </c>
      <c r="BC78" s="353" t="s">
        <v>109</v>
      </c>
      <c r="BD78" s="353" t="s">
        <v>109</v>
      </c>
      <c r="BE78" s="353" t="s">
        <v>109</v>
      </c>
      <c r="BF78" s="353" t="s">
        <v>109</v>
      </c>
      <c r="BG78" s="353" t="s">
        <v>109</v>
      </c>
      <c r="BH78" s="353" t="s">
        <v>109</v>
      </c>
      <c r="BI78" s="353" t="s">
        <v>109</v>
      </c>
      <c r="BJ78" s="353" t="s">
        <v>109</v>
      </c>
      <c r="BK78" s="353" t="s">
        <v>109</v>
      </c>
      <c r="BL78" s="353" t="s">
        <v>109</v>
      </c>
      <c r="BM78" s="353" t="s">
        <v>109</v>
      </c>
      <c r="BN78" s="353" t="s">
        <v>109</v>
      </c>
      <c r="BO78" s="353" t="s">
        <v>109</v>
      </c>
      <c r="BP78" s="353" t="s">
        <v>109</v>
      </c>
      <c r="BQ78" s="353" t="s">
        <v>109</v>
      </c>
      <c r="BR78" s="353" t="s">
        <v>109</v>
      </c>
      <c r="BS78" s="353" t="s">
        <v>109</v>
      </c>
      <c r="BT78" s="353" t="s">
        <v>109</v>
      </c>
      <c r="BU78" s="353" t="s">
        <v>109</v>
      </c>
      <c r="BV78" s="353" t="s">
        <v>109</v>
      </c>
      <c r="BW78" s="353" t="s">
        <v>109</v>
      </c>
      <c r="BX78" s="353" t="s">
        <v>109</v>
      </c>
    </row>
    <row r="79" hidden="1">
      <c r="A79" s="63" t="s">
        <v>402</v>
      </c>
      <c r="B79" s="72" t="s">
        <v>403</v>
      </c>
      <c r="C79" s="109" t="s">
        <v>108</v>
      </c>
      <c r="D79" s="353" t="s">
        <v>109</v>
      </c>
      <c r="E79" s="353" t="s">
        <v>109</v>
      </c>
      <c r="F79" s="353" t="s">
        <v>109</v>
      </c>
      <c r="G79" s="353" t="s">
        <v>109</v>
      </c>
      <c r="H79" s="353" t="s">
        <v>109</v>
      </c>
      <c r="I79" s="353" t="s">
        <v>109</v>
      </c>
      <c r="J79" s="353" t="s">
        <v>109</v>
      </c>
      <c r="K79" s="353" t="s">
        <v>109</v>
      </c>
      <c r="L79" s="353" t="s">
        <v>109</v>
      </c>
      <c r="M79" s="353" t="s">
        <v>109</v>
      </c>
      <c r="N79" s="353" t="s">
        <v>109</v>
      </c>
      <c r="O79" s="353" t="s">
        <v>109</v>
      </c>
      <c r="P79" s="353" t="s">
        <v>109</v>
      </c>
      <c r="Q79" s="353" t="s">
        <v>109</v>
      </c>
      <c r="R79" s="353" t="s">
        <v>109</v>
      </c>
      <c r="S79" s="353" t="s">
        <v>109</v>
      </c>
      <c r="T79" s="353" t="s">
        <v>109</v>
      </c>
      <c r="U79" s="353" t="s">
        <v>109</v>
      </c>
      <c r="V79" s="353" t="s">
        <v>109</v>
      </c>
      <c r="W79" s="353" t="s">
        <v>109</v>
      </c>
      <c r="X79" s="353" t="s">
        <v>109</v>
      </c>
      <c r="Y79" s="353" t="s">
        <v>109</v>
      </c>
      <c r="Z79" s="353" t="s">
        <v>109</v>
      </c>
      <c r="AA79" s="353" t="s">
        <v>109</v>
      </c>
      <c r="AB79" s="353" t="s">
        <v>279</v>
      </c>
      <c r="AC79" s="353" t="s">
        <v>279</v>
      </c>
      <c r="AD79" s="353" t="s">
        <v>279</v>
      </c>
      <c r="AE79" s="353" t="s">
        <v>279</v>
      </c>
      <c r="AF79" s="353" t="s">
        <v>279</v>
      </c>
      <c r="AG79" s="353" t="s">
        <v>279</v>
      </c>
      <c r="AH79" s="353" t="s">
        <v>279</v>
      </c>
      <c r="AI79" s="353" t="s">
        <v>279</v>
      </c>
      <c r="AJ79" s="353" t="s">
        <v>279</v>
      </c>
      <c r="AK79" s="353" t="s">
        <v>279</v>
      </c>
      <c r="AL79" s="353" t="s">
        <v>279</v>
      </c>
      <c r="AM79" s="353" t="s">
        <v>279</v>
      </c>
      <c r="AN79" s="353" t="s">
        <v>109</v>
      </c>
      <c r="AO79" s="353" t="s">
        <v>109</v>
      </c>
      <c r="AP79" s="353" t="s">
        <v>109</v>
      </c>
      <c r="AQ79" s="353" t="s">
        <v>109</v>
      </c>
      <c r="AR79" s="353" t="s">
        <v>109</v>
      </c>
      <c r="AS79" s="353" t="s">
        <v>109</v>
      </c>
      <c r="AT79" s="353" t="s">
        <v>279</v>
      </c>
      <c r="AU79" s="353" t="s">
        <v>279</v>
      </c>
      <c r="AV79" s="353" t="s">
        <v>279</v>
      </c>
      <c r="AW79" s="353" t="s">
        <v>279</v>
      </c>
      <c r="AX79" s="353" t="s">
        <v>279</v>
      </c>
      <c r="AY79" s="353" t="s">
        <v>279</v>
      </c>
      <c r="AZ79" s="353" t="s">
        <v>279</v>
      </c>
      <c r="BA79" s="353" t="s">
        <v>279</v>
      </c>
      <c r="BB79" s="353" t="s">
        <v>279</v>
      </c>
      <c r="BC79" s="353" t="s">
        <v>279</v>
      </c>
      <c r="BD79" s="353" t="s">
        <v>279</v>
      </c>
      <c r="BE79" s="353" t="s">
        <v>279</v>
      </c>
      <c r="BF79" s="353" t="s">
        <v>279</v>
      </c>
      <c r="BG79" s="353" t="s">
        <v>279</v>
      </c>
      <c r="BH79" s="353" t="s">
        <v>279</v>
      </c>
      <c r="BI79" s="353" t="s">
        <v>279</v>
      </c>
      <c r="BJ79" s="353" t="s">
        <v>279</v>
      </c>
      <c r="BK79" s="353" t="s">
        <v>279</v>
      </c>
      <c r="BL79" s="353" t="s">
        <v>279</v>
      </c>
      <c r="BM79" s="353" t="s">
        <v>279</v>
      </c>
      <c r="BN79" s="353" t="s">
        <v>279</v>
      </c>
      <c r="BO79" s="353" t="s">
        <v>279</v>
      </c>
      <c r="BP79" s="353" t="s">
        <v>279</v>
      </c>
      <c r="BQ79" s="353" t="s">
        <v>279</v>
      </c>
      <c r="BR79" s="353" t="s">
        <v>279</v>
      </c>
      <c r="BS79" s="353" t="s">
        <v>279</v>
      </c>
      <c r="BT79" s="353" t="s">
        <v>279</v>
      </c>
      <c r="BU79" s="353" t="s">
        <v>279</v>
      </c>
      <c r="BV79" s="353" t="s">
        <v>279</v>
      </c>
      <c r="BW79" s="353" t="s">
        <v>279</v>
      </c>
      <c r="BX79" s="353"/>
    </row>
    <row r="80" ht="31.5" hidden="1">
      <c r="A80" s="63" t="s">
        <v>404</v>
      </c>
      <c r="B80" s="72" t="s">
        <v>405</v>
      </c>
      <c r="C80" s="109" t="s">
        <v>108</v>
      </c>
      <c r="D80" s="353" t="s">
        <v>109</v>
      </c>
      <c r="E80" s="353" t="s">
        <v>109</v>
      </c>
      <c r="F80" s="353" t="s">
        <v>109</v>
      </c>
      <c r="G80" s="353" t="s">
        <v>109</v>
      </c>
      <c r="H80" s="353" t="s">
        <v>109</v>
      </c>
      <c r="I80" s="353" t="s">
        <v>109</v>
      </c>
      <c r="J80" s="353" t="s">
        <v>109</v>
      </c>
      <c r="K80" s="353" t="s">
        <v>109</v>
      </c>
      <c r="L80" s="353" t="s">
        <v>109</v>
      </c>
      <c r="M80" s="353" t="s">
        <v>109</v>
      </c>
      <c r="N80" s="353" t="s">
        <v>109</v>
      </c>
      <c r="O80" s="353" t="s">
        <v>109</v>
      </c>
      <c r="P80" s="353" t="s">
        <v>109</v>
      </c>
      <c r="Q80" s="353" t="s">
        <v>109</v>
      </c>
      <c r="R80" s="353" t="s">
        <v>109</v>
      </c>
      <c r="S80" s="353" t="s">
        <v>109</v>
      </c>
      <c r="T80" s="353" t="s">
        <v>109</v>
      </c>
      <c r="U80" s="353" t="s">
        <v>109</v>
      </c>
      <c r="V80" s="353" t="s">
        <v>109</v>
      </c>
      <c r="W80" s="353" t="s">
        <v>109</v>
      </c>
      <c r="X80" s="353" t="s">
        <v>109</v>
      </c>
      <c r="Y80" s="353" t="s">
        <v>109</v>
      </c>
      <c r="Z80" s="353" t="s">
        <v>109</v>
      </c>
      <c r="AA80" s="353" t="s">
        <v>109</v>
      </c>
      <c r="AB80" s="353" t="s">
        <v>279</v>
      </c>
      <c r="AC80" s="353" t="s">
        <v>279</v>
      </c>
      <c r="AD80" s="353" t="s">
        <v>279</v>
      </c>
      <c r="AE80" s="353" t="s">
        <v>279</v>
      </c>
      <c r="AF80" s="353" t="s">
        <v>279</v>
      </c>
      <c r="AG80" s="353" t="s">
        <v>279</v>
      </c>
      <c r="AH80" s="353" t="s">
        <v>279</v>
      </c>
      <c r="AI80" s="353" t="s">
        <v>279</v>
      </c>
      <c r="AJ80" s="353" t="s">
        <v>279</v>
      </c>
      <c r="AK80" s="353" t="s">
        <v>279</v>
      </c>
      <c r="AL80" s="353" t="s">
        <v>279</v>
      </c>
      <c r="AM80" s="353" t="s">
        <v>279</v>
      </c>
      <c r="AN80" s="353" t="s">
        <v>109</v>
      </c>
      <c r="AO80" s="353" t="s">
        <v>109</v>
      </c>
      <c r="AP80" s="353" t="s">
        <v>109</v>
      </c>
      <c r="AQ80" s="353" t="s">
        <v>109</v>
      </c>
      <c r="AR80" s="353" t="s">
        <v>109</v>
      </c>
      <c r="AS80" s="353" t="s">
        <v>109</v>
      </c>
      <c r="AT80" s="353" t="s">
        <v>279</v>
      </c>
      <c r="AU80" s="353" t="s">
        <v>279</v>
      </c>
      <c r="AV80" s="353" t="s">
        <v>279</v>
      </c>
      <c r="AW80" s="353" t="s">
        <v>279</v>
      </c>
      <c r="AX80" s="353" t="s">
        <v>279</v>
      </c>
      <c r="AY80" s="353" t="s">
        <v>279</v>
      </c>
      <c r="AZ80" s="353" t="s">
        <v>279</v>
      </c>
      <c r="BA80" s="353" t="s">
        <v>279</v>
      </c>
      <c r="BB80" s="353" t="s">
        <v>279</v>
      </c>
      <c r="BC80" s="353" t="s">
        <v>279</v>
      </c>
      <c r="BD80" s="353" t="s">
        <v>279</v>
      </c>
      <c r="BE80" s="353" t="s">
        <v>279</v>
      </c>
      <c r="BF80" s="353" t="s">
        <v>279</v>
      </c>
      <c r="BG80" s="353" t="s">
        <v>279</v>
      </c>
      <c r="BH80" s="353" t="s">
        <v>279</v>
      </c>
      <c r="BI80" s="353" t="s">
        <v>279</v>
      </c>
      <c r="BJ80" s="353" t="s">
        <v>279</v>
      </c>
      <c r="BK80" s="353" t="s">
        <v>279</v>
      </c>
      <c r="BL80" s="353" t="s">
        <v>279</v>
      </c>
      <c r="BM80" s="353" t="s">
        <v>279</v>
      </c>
      <c r="BN80" s="353" t="s">
        <v>279</v>
      </c>
      <c r="BO80" s="353" t="s">
        <v>279</v>
      </c>
      <c r="BP80" s="353" t="s">
        <v>279</v>
      </c>
      <c r="BQ80" s="353" t="s">
        <v>279</v>
      </c>
      <c r="BR80" s="353" t="s">
        <v>279</v>
      </c>
      <c r="BS80" s="353" t="s">
        <v>279</v>
      </c>
      <c r="BT80" s="353" t="s">
        <v>279</v>
      </c>
      <c r="BU80" s="353" t="s">
        <v>279</v>
      </c>
      <c r="BV80" s="353" t="s">
        <v>279</v>
      </c>
      <c r="BW80" s="353" t="s">
        <v>279</v>
      </c>
      <c r="BX80" s="353"/>
    </row>
    <row r="81" s="25" customFormat="1" ht="31.5">
      <c r="A81" s="33" t="s">
        <v>214</v>
      </c>
      <c r="B81" s="34" t="s">
        <v>215</v>
      </c>
      <c r="C81" s="83" t="s">
        <v>108</v>
      </c>
      <c r="D81" s="346" t="s">
        <v>109</v>
      </c>
      <c r="E81" s="346" t="s">
        <v>109</v>
      </c>
      <c r="F81" s="346" t="s">
        <v>109</v>
      </c>
      <c r="G81" s="346" t="s">
        <v>109</v>
      </c>
      <c r="H81" s="346" t="s">
        <v>109</v>
      </c>
      <c r="I81" s="346" t="s">
        <v>109</v>
      </c>
      <c r="J81" s="346" t="s">
        <v>109</v>
      </c>
      <c r="K81" s="346" t="s">
        <v>109</v>
      </c>
      <c r="L81" s="346" t="s">
        <v>109</v>
      </c>
      <c r="M81" s="346" t="s">
        <v>109</v>
      </c>
      <c r="N81" s="346" t="s">
        <v>109</v>
      </c>
      <c r="O81" s="346" t="s">
        <v>109</v>
      </c>
      <c r="P81" s="346" t="s">
        <v>109</v>
      </c>
      <c r="Q81" s="346" t="s">
        <v>109</v>
      </c>
      <c r="R81" s="346" t="s">
        <v>109</v>
      </c>
      <c r="S81" s="346" t="s">
        <v>109</v>
      </c>
      <c r="T81" s="346" t="s">
        <v>109</v>
      </c>
      <c r="U81" s="346" t="s">
        <v>109</v>
      </c>
      <c r="V81" s="346" t="s">
        <v>109</v>
      </c>
      <c r="W81" s="346" t="s">
        <v>109</v>
      </c>
      <c r="X81" s="346" t="s">
        <v>109</v>
      </c>
      <c r="Y81" s="346" t="s">
        <v>109</v>
      </c>
      <c r="Z81" s="346" t="s">
        <v>109</v>
      </c>
      <c r="AA81" s="346" t="s">
        <v>109</v>
      </c>
      <c r="AB81" s="346" t="s">
        <v>279</v>
      </c>
      <c r="AC81" s="346" t="s">
        <v>279</v>
      </c>
      <c r="AD81" s="346" t="s">
        <v>279</v>
      </c>
      <c r="AE81" s="346" t="s">
        <v>279</v>
      </c>
      <c r="AF81" s="346" t="s">
        <v>279</v>
      </c>
      <c r="AG81" s="346" t="s">
        <v>279</v>
      </c>
      <c r="AH81" s="346" t="s">
        <v>279</v>
      </c>
      <c r="AI81" s="346" t="s">
        <v>279</v>
      </c>
      <c r="AJ81" s="346" t="s">
        <v>279</v>
      </c>
      <c r="AK81" s="346" t="s">
        <v>279</v>
      </c>
      <c r="AL81" s="346" t="s">
        <v>279</v>
      </c>
      <c r="AM81" s="346" t="s">
        <v>279</v>
      </c>
      <c r="AN81" s="346" t="s">
        <v>109</v>
      </c>
      <c r="AO81" s="346" t="s">
        <v>109</v>
      </c>
      <c r="AP81" s="346" t="s">
        <v>109</v>
      </c>
      <c r="AQ81" s="346" t="s">
        <v>109</v>
      </c>
      <c r="AR81" s="346" t="s">
        <v>109</v>
      </c>
      <c r="AS81" s="346" t="s">
        <v>109</v>
      </c>
      <c r="AT81" s="346" t="s">
        <v>109</v>
      </c>
      <c r="AU81" s="346" t="s">
        <v>109</v>
      </c>
      <c r="AV81" s="346" t="s">
        <v>109</v>
      </c>
      <c r="AW81" s="346" t="s">
        <v>109</v>
      </c>
      <c r="AX81" s="346" t="s">
        <v>109</v>
      </c>
      <c r="AY81" s="346" t="s">
        <v>109</v>
      </c>
      <c r="AZ81" s="346" t="s">
        <v>109</v>
      </c>
      <c r="BA81" s="346" t="s">
        <v>109</v>
      </c>
      <c r="BB81" s="346" t="s">
        <v>109</v>
      </c>
      <c r="BC81" s="346" t="s">
        <v>109</v>
      </c>
      <c r="BD81" s="346" t="s">
        <v>109</v>
      </c>
      <c r="BE81" s="346" t="s">
        <v>109</v>
      </c>
      <c r="BF81" s="346" t="s">
        <v>109</v>
      </c>
      <c r="BG81" s="346" t="s">
        <v>109</v>
      </c>
      <c r="BH81" s="346" t="s">
        <v>109</v>
      </c>
      <c r="BI81" s="346" t="s">
        <v>109</v>
      </c>
      <c r="BJ81" s="346" t="s">
        <v>109</v>
      </c>
      <c r="BK81" s="346" t="s">
        <v>109</v>
      </c>
      <c r="BL81" s="346" t="s">
        <v>109</v>
      </c>
      <c r="BM81" s="346" t="s">
        <v>109</v>
      </c>
      <c r="BN81" s="346" t="s">
        <v>109</v>
      </c>
      <c r="BO81" s="346" t="s">
        <v>109</v>
      </c>
      <c r="BP81" s="346" t="s">
        <v>109</v>
      </c>
      <c r="BQ81" s="346" t="s">
        <v>109</v>
      </c>
      <c r="BR81" s="346" t="s">
        <v>109</v>
      </c>
      <c r="BS81" s="346" t="s">
        <v>109</v>
      </c>
      <c r="BT81" s="346" t="s">
        <v>109</v>
      </c>
      <c r="BU81" s="346" t="s">
        <v>109</v>
      </c>
      <c r="BV81" s="346" t="s">
        <v>109</v>
      </c>
      <c r="BW81" s="346" t="s">
        <v>109</v>
      </c>
      <c r="BX81" s="346" t="s">
        <v>109</v>
      </c>
    </row>
    <row r="82" ht="63">
      <c r="A82" s="63" t="s">
        <v>214</v>
      </c>
      <c r="B82" s="72" t="s">
        <v>216</v>
      </c>
      <c r="C82" s="109" t="s">
        <v>217</v>
      </c>
      <c r="D82" s="353" t="s">
        <v>109</v>
      </c>
      <c r="E82" s="353" t="s">
        <v>109</v>
      </c>
      <c r="F82" s="353" t="s">
        <v>109</v>
      </c>
      <c r="G82" s="353" t="s">
        <v>109</v>
      </c>
      <c r="H82" s="353" t="s">
        <v>109</v>
      </c>
      <c r="I82" s="353" t="s">
        <v>109</v>
      </c>
      <c r="J82" s="353" t="s">
        <v>109</v>
      </c>
      <c r="K82" s="353" t="s">
        <v>109</v>
      </c>
      <c r="L82" s="353" t="s">
        <v>109</v>
      </c>
      <c r="M82" s="353" t="s">
        <v>109</v>
      </c>
      <c r="N82" s="353" t="s">
        <v>109</v>
      </c>
      <c r="O82" s="353" t="s">
        <v>109</v>
      </c>
      <c r="P82" s="353" t="s">
        <v>109</v>
      </c>
      <c r="Q82" s="353" t="s">
        <v>109</v>
      </c>
      <c r="R82" s="353" t="s">
        <v>109</v>
      </c>
      <c r="S82" s="353" t="s">
        <v>109</v>
      </c>
      <c r="T82" s="353" t="s">
        <v>109</v>
      </c>
      <c r="U82" s="353" t="s">
        <v>109</v>
      </c>
      <c r="V82" s="353" t="s">
        <v>109</v>
      </c>
      <c r="W82" s="353" t="s">
        <v>109</v>
      </c>
      <c r="X82" s="353" t="s">
        <v>109</v>
      </c>
      <c r="Y82" s="353" t="s">
        <v>109</v>
      </c>
      <c r="Z82" s="353" t="s">
        <v>109</v>
      </c>
      <c r="AA82" s="353" t="s">
        <v>109</v>
      </c>
      <c r="AB82" s="353" t="s">
        <v>109</v>
      </c>
      <c r="AC82" s="353" t="s">
        <v>109</v>
      </c>
      <c r="AD82" s="353" t="s">
        <v>109</v>
      </c>
      <c r="AE82" s="353" t="s">
        <v>109</v>
      </c>
      <c r="AF82" s="353" t="s">
        <v>109</v>
      </c>
      <c r="AG82" s="353" t="s">
        <v>109</v>
      </c>
      <c r="AH82" s="353" t="s">
        <v>109</v>
      </c>
      <c r="AI82" s="353" t="s">
        <v>109</v>
      </c>
      <c r="AJ82" s="353" t="s">
        <v>109</v>
      </c>
      <c r="AK82" s="353" t="s">
        <v>109</v>
      </c>
      <c r="AL82" s="353" t="s">
        <v>109</v>
      </c>
      <c r="AM82" s="353" t="s">
        <v>109</v>
      </c>
      <c r="AN82" s="353" t="s">
        <v>109</v>
      </c>
      <c r="AO82" s="353" t="s">
        <v>109</v>
      </c>
      <c r="AP82" s="353" t="s">
        <v>109</v>
      </c>
      <c r="AQ82" s="353" t="s">
        <v>109</v>
      </c>
      <c r="AR82" s="353" t="s">
        <v>109</v>
      </c>
      <c r="AS82" s="353" t="s">
        <v>109</v>
      </c>
      <c r="AT82" s="353" t="s">
        <v>109</v>
      </c>
      <c r="AU82" s="353" t="s">
        <v>109</v>
      </c>
      <c r="AV82" s="353" t="s">
        <v>109</v>
      </c>
      <c r="AW82" s="353" t="s">
        <v>109</v>
      </c>
      <c r="AX82" s="353" t="s">
        <v>109</v>
      </c>
      <c r="AY82" s="353" t="s">
        <v>109</v>
      </c>
      <c r="AZ82" s="353" t="s">
        <v>109</v>
      </c>
      <c r="BA82" s="353" t="s">
        <v>109</v>
      </c>
      <c r="BB82" s="353" t="s">
        <v>109</v>
      </c>
      <c r="BC82" s="353" t="s">
        <v>109</v>
      </c>
      <c r="BD82" s="353" t="s">
        <v>109</v>
      </c>
      <c r="BE82" s="353" t="s">
        <v>109</v>
      </c>
      <c r="BF82" s="353" t="s">
        <v>109</v>
      </c>
      <c r="BG82" s="353" t="s">
        <v>109</v>
      </c>
      <c r="BH82" s="353" t="s">
        <v>109</v>
      </c>
      <c r="BI82" s="353" t="s">
        <v>109</v>
      </c>
      <c r="BJ82" s="353" t="s">
        <v>109</v>
      </c>
      <c r="BK82" s="353" t="s">
        <v>109</v>
      </c>
      <c r="BL82" s="353" t="s">
        <v>109</v>
      </c>
      <c r="BM82" s="353" t="s">
        <v>109</v>
      </c>
      <c r="BN82" s="353" t="s">
        <v>109</v>
      </c>
      <c r="BO82" s="353" t="s">
        <v>109</v>
      </c>
      <c r="BP82" s="353" t="s">
        <v>109</v>
      </c>
      <c r="BQ82" s="353" t="s">
        <v>109</v>
      </c>
      <c r="BR82" s="353" t="s">
        <v>109</v>
      </c>
      <c r="BS82" s="353" t="s">
        <v>109</v>
      </c>
      <c r="BT82" s="353" t="s">
        <v>109</v>
      </c>
      <c r="BU82" s="353" t="s">
        <v>109</v>
      </c>
      <c r="BV82" s="353" t="s">
        <v>109</v>
      </c>
      <c r="BW82" s="353" t="s">
        <v>109</v>
      </c>
      <c r="BX82" s="353" t="s">
        <v>109</v>
      </c>
    </row>
    <row r="83" ht="31.5" hidden="1">
      <c r="A83" s="63" t="s">
        <v>288</v>
      </c>
      <c r="B83" s="72" t="s">
        <v>289</v>
      </c>
      <c r="C83" s="109" t="s">
        <v>108</v>
      </c>
      <c r="D83" s="353" t="s">
        <v>109</v>
      </c>
      <c r="E83" s="353" t="s">
        <v>109</v>
      </c>
      <c r="F83" s="353" t="s">
        <v>109</v>
      </c>
      <c r="G83" s="353" t="s">
        <v>109</v>
      </c>
      <c r="H83" s="353" t="s">
        <v>109</v>
      </c>
      <c r="I83" s="353" t="s">
        <v>109</v>
      </c>
      <c r="J83" s="353" t="s">
        <v>109</v>
      </c>
      <c r="K83" s="353" t="s">
        <v>109</v>
      </c>
      <c r="L83" s="353" t="s">
        <v>109</v>
      </c>
      <c r="M83" s="353" t="s">
        <v>109</v>
      </c>
      <c r="N83" s="353" t="s">
        <v>109</v>
      </c>
      <c r="O83" s="353" t="s">
        <v>109</v>
      </c>
      <c r="P83" s="353" t="s">
        <v>109</v>
      </c>
      <c r="Q83" s="353" t="s">
        <v>109</v>
      </c>
      <c r="R83" s="353" t="s">
        <v>109</v>
      </c>
      <c r="S83" s="353" t="s">
        <v>109</v>
      </c>
      <c r="T83" s="353" t="s">
        <v>109</v>
      </c>
      <c r="U83" s="353" t="s">
        <v>109</v>
      </c>
      <c r="V83" s="353" t="s">
        <v>109</v>
      </c>
      <c r="W83" s="353" t="s">
        <v>109</v>
      </c>
      <c r="X83" s="353" t="s">
        <v>109</v>
      </c>
      <c r="Y83" s="353" t="s">
        <v>109</v>
      </c>
      <c r="Z83" s="353" t="s">
        <v>109</v>
      </c>
      <c r="AA83" s="353" t="s">
        <v>109</v>
      </c>
      <c r="AB83" s="353" t="s">
        <v>279</v>
      </c>
      <c r="AC83" s="353" t="s">
        <v>279</v>
      </c>
      <c r="AD83" s="353" t="s">
        <v>279</v>
      </c>
      <c r="AE83" s="353" t="s">
        <v>279</v>
      </c>
      <c r="AF83" s="353" t="s">
        <v>279</v>
      </c>
      <c r="AG83" s="353" t="s">
        <v>279</v>
      </c>
      <c r="AH83" s="353" t="s">
        <v>279</v>
      </c>
      <c r="AI83" s="353" t="s">
        <v>279</v>
      </c>
      <c r="AJ83" s="353" t="s">
        <v>279</v>
      </c>
      <c r="AK83" s="353" t="s">
        <v>279</v>
      </c>
      <c r="AL83" s="353" t="s">
        <v>279</v>
      </c>
      <c r="AM83" s="353" t="s">
        <v>279</v>
      </c>
      <c r="AN83" s="353" t="s">
        <v>109</v>
      </c>
      <c r="AO83" s="353" t="s">
        <v>109</v>
      </c>
      <c r="AP83" s="353" t="s">
        <v>109</v>
      </c>
      <c r="AQ83" s="353" t="s">
        <v>109</v>
      </c>
      <c r="AR83" s="353" t="s">
        <v>109</v>
      </c>
      <c r="AS83" s="353" t="s">
        <v>109</v>
      </c>
      <c r="AT83" s="353" t="s">
        <v>279</v>
      </c>
      <c r="AU83" s="353" t="s">
        <v>279</v>
      </c>
      <c r="AV83" s="353" t="s">
        <v>279</v>
      </c>
      <c r="AW83" s="353" t="s">
        <v>279</v>
      </c>
      <c r="AX83" s="353" t="s">
        <v>279</v>
      </c>
      <c r="AY83" s="353" t="s">
        <v>279</v>
      </c>
      <c r="AZ83" s="353" t="s">
        <v>279</v>
      </c>
      <c r="BA83" s="353" t="s">
        <v>279</v>
      </c>
      <c r="BB83" s="353" t="s">
        <v>279</v>
      </c>
      <c r="BC83" s="353" t="s">
        <v>279</v>
      </c>
      <c r="BD83" s="353" t="s">
        <v>279</v>
      </c>
      <c r="BE83" s="353" t="s">
        <v>279</v>
      </c>
      <c r="BF83" s="353" t="s">
        <v>279</v>
      </c>
      <c r="BG83" s="353" t="s">
        <v>279</v>
      </c>
      <c r="BH83" s="353" t="s">
        <v>279</v>
      </c>
      <c r="BI83" s="353" t="s">
        <v>279</v>
      </c>
      <c r="BJ83" s="353" t="s">
        <v>279</v>
      </c>
      <c r="BK83" s="353" t="s">
        <v>279</v>
      </c>
      <c r="BL83" s="353" t="s">
        <v>279</v>
      </c>
      <c r="BM83" s="353" t="s">
        <v>279</v>
      </c>
      <c r="BN83" s="353" t="s">
        <v>279</v>
      </c>
      <c r="BO83" s="353" t="s">
        <v>279</v>
      </c>
      <c r="BP83" s="353" t="s">
        <v>279</v>
      </c>
      <c r="BQ83" s="353" t="s">
        <v>279</v>
      </c>
      <c r="BR83" s="353" t="s">
        <v>279</v>
      </c>
      <c r="BS83" s="353" t="s">
        <v>279</v>
      </c>
      <c r="BT83" s="353" t="s">
        <v>279</v>
      </c>
      <c r="BU83" s="353" t="s">
        <v>279</v>
      </c>
      <c r="BV83" s="353" t="s">
        <v>279</v>
      </c>
      <c r="BW83" s="353" t="s">
        <v>279</v>
      </c>
      <c r="BX83" s="353"/>
    </row>
    <row r="84" ht="31.5" hidden="1">
      <c r="A84" s="63" t="s">
        <v>290</v>
      </c>
      <c r="B84" s="72" t="s">
        <v>291</v>
      </c>
      <c r="C84" s="109" t="s">
        <v>108</v>
      </c>
      <c r="D84" s="353" t="s">
        <v>109</v>
      </c>
      <c r="E84" s="353" t="s">
        <v>109</v>
      </c>
      <c r="F84" s="353" t="s">
        <v>109</v>
      </c>
      <c r="G84" s="353" t="s">
        <v>109</v>
      </c>
      <c r="H84" s="353" t="s">
        <v>109</v>
      </c>
      <c r="I84" s="353" t="s">
        <v>109</v>
      </c>
      <c r="J84" s="353" t="s">
        <v>109</v>
      </c>
      <c r="K84" s="353" t="s">
        <v>109</v>
      </c>
      <c r="L84" s="353" t="s">
        <v>109</v>
      </c>
      <c r="M84" s="353" t="s">
        <v>109</v>
      </c>
      <c r="N84" s="353" t="s">
        <v>109</v>
      </c>
      <c r="O84" s="353" t="s">
        <v>109</v>
      </c>
      <c r="P84" s="353" t="s">
        <v>109</v>
      </c>
      <c r="Q84" s="353" t="s">
        <v>109</v>
      </c>
      <c r="R84" s="353" t="s">
        <v>109</v>
      </c>
      <c r="S84" s="353" t="s">
        <v>109</v>
      </c>
      <c r="T84" s="353" t="s">
        <v>109</v>
      </c>
      <c r="U84" s="353" t="s">
        <v>109</v>
      </c>
      <c r="V84" s="353" t="s">
        <v>109</v>
      </c>
      <c r="W84" s="353" t="s">
        <v>109</v>
      </c>
      <c r="X84" s="353" t="s">
        <v>109</v>
      </c>
      <c r="Y84" s="353" t="s">
        <v>109</v>
      </c>
      <c r="Z84" s="353" t="s">
        <v>109</v>
      </c>
      <c r="AA84" s="353" t="s">
        <v>109</v>
      </c>
      <c r="AB84" s="353" t="s">
        <v>279</v>
      </c>
      <c r="AC84" s="353" t="s">
        <v>279</v>
      </c>
      <c r="AD84" s="353" t="s">
        <v>279</v>
      </c>
      <c r="AE84" s="353" t="s">
        <v>279</v>
      </c>
      <c r="AF84" s="353" t="s">
        <v>279</v>
      </c>
      <c r="AG84" s="353" t="s">
        <v>279</v>
      </c>
      <c r="AH84" s="353" t="s">
        <v>279</v>
      </c>
      <c r="AI84" s="353" t="s">
        <v>279</v>
      </c>
      <c r="AJ84" s="353" t="s">
        <v>279</v>
      </c>
      <c r="AK84" s="353" t="s">
        <v>279</v>
      </c>
      <c r="AL84" s="353" t="s">
        <v>279</v>
      </c>
      <c r="AM84" s="353" t="s">
        <v>279</v>
      </c>
      <c r="AN84" s="353" t="s">
        <v>109</v>
      </c>
      <c r="AO84" s="353" t="s">
        <v>109</v>
      </c>
      <c r="AP84" s="353" t="s">
        <v>109</v>
      </c>
      <c r="AQ84" s="353" t="s">
        <v>109</v>
      </c>
      <c r="AR84" s="353" t="s">
        <v>109</v>
      </c>
      <c r="AS84" s="353" t="s">
        <v>109</v>
      </c>
      <c r="AT84" s="353" t="s">
        <v>279</v>
      </c>
      <c r="AU84" s="353" t="s">
        <v>279</v>
      </c>
      <c r="AV84" s="353" t="s">
        <v>279</v>
      </c>
      <c r="AW84" s="353" t="s">
        <v>279</v>
      </c>
      <c r="AX84" s="353" t="s">
        <v>279</v>
      </c>
      <c r="AY84" s="353" t="s">
        <v>279</v>
      </c>
      <c r="AZ84" s="353" t="s">
        <v>279</v>
      </c>
      <c r="BA84" s="353" t="s">
        <v>279</v>
      </c>
      <c r="BB84" s="353" t="s">
        <v>279</v>
      </c>
      <c r="BC84" s="353" t="s">
        <v>279</v>
      </c>
      <c r="BD84" s="353" t="s">
        <v>279</v>
      </c>
      <c r="BE84" s="353" t="s">
        <v>279</v>
      </c>
      <c r="BF84" s="353" t="s">
        <v>279</v>
      </c>
      <c r="BG84" s="353" t="s">
        <v>279</v>
      </c>
      <c r="BH84" s="353" t="s">
        <v>279</v>
      </c>
      <c r="BI84" s="353" t="s">
        <v>279</v>
      </c>
      <c r="BJ84" s="353" t="s">
        <v>279</v>
      </c>
      <c r="BK84" s="353" t="s">
        <v>279</v>
      </c>
      <c r="BL84" s="353" t="s">
        <v>279</v>
      </c>
      <c r="BM84" s="353" t="s">
        <v>279</v>
      </c>
      <c r="BN84" s="353" t="s">
        <v>279</v>
      </c>
      <c r="BO84" s="353" t="s">
        <v>279</v>
      </c>
      <c r="BP84" s="353" t="s">
        <v>279</v>
      </c>
      <c r="BQ84" s="353" t="s">
        <v>279</v>
      </c>
      <c r="BR84" s="353" t="s">
        <v>279</v>
      </c>
      <c r="BS84" s="353" t="s">
        <v>279</v>
      </c>
      <c r="BT84" s="353" t="s">
        <v>279</v>
      </c>
      <c r="BU84" s="353" t="s">
        <v>279</v>
      </c>
      <c r="BV84" s="353" t="s">
        <v>279</v>
      </c>
      <c r="BW84" s="353" t="s">
        <v>279</v>
      </c>
      <c r="BX84" s="353"/>
    </row>
    <row r="85" ht="31.5" hidden="1">
      <c r="A85" s="63" t="s">
        <v>292</v>
      </c>
      <c r="B85" s="72" t="s">
        <v>293</v>
      </c>
      <c r="C85" s="109" t="s">
        <v>108</v>
      </c>
      <c r="D85" s="353" t="s">
        <v>109</v>
      </c>
      <c r="E85" s="353" t="s">
        <v>109</v>
      </c>
      <c r="F85" s="353" t="s">
        <v>109</v>
      </c>
      <c r="G85" s="353" t="s">
        <v>109</v>
      </c>
      <c r="H85" s="353" t="s">
        <v>109</v>
      </c>
      <c r="I85" s="353" t="s">
        <v>109</v>
      </c>
      <c r="J85" s="353" t="s">
        <v>109</v>
      </c>
      <c r="K85" s="353" t="s">
        <v>109</v>
      </c>
      <c r="L85" s="353" t="s">
        <v>109</v>
      </c>
      <c r="M85" s="353" t="s">
        <v>109</v>
      </c>
      <c r="N85" s="353" t="s">
        <v>109</v>
      </c>
      <c r="O85" s="353" t="s">
        <v>109</v>
      </c>
      <c r="P85" s="353" t="s">
        <v>109</v>
      </c>
      <c r="Q85" s="353" t="s">
        <v>109</v>
      </c>
      <c r="R85" s="353" t="s">
        <v>109</v>
      </c>
      <c r="S85" s="353" t="s">
        <v>109</v>
      </c>
      <c r="T85" s="353" t="s">
        <v>109</v>
      </c>
      <c r="U85" s="353" t="s">
        <v>109</v>
      </c>
      <c r="V85" s="353" t="s">
        <v>109</v>
      </c>
      <c r="W85" s="353" t="s">
        <v>109</v>
      </c>
      <c r="X85" s="353" t="s">
        <v>109</v>
      </c>
      <c r="Y85" s="353" t="s">
        <v>109</v>
      </c>
      <c r="Z85" s="353" t="s">
        <v>109</v>
      </c>
      <c r="AA85" s="353" t="s">
        <v>109</v>
      </c>
      <c r="AB85" s="353" t="s">
        <v>279</v>
      </c>
      <c r="AC85" s="353" t="s">
        <v>279</v>
      </c>
      <c r="AD85" s="353" t="s">
        <v>279</v>
      </c>
      <c r="AE85" s="353" t="s">
        <v>279</v>
      </c>
      <c r="AF85" s="353" t="s">
        <v>279</v>
      </c>
      <c r="AG85" s="353" t="s">
        <v>279</v>
      </c>
      <c r="AH85" s="353" t="s">
        <v>279</v>
      </c>
      <c r="AI85" s="353" t="s">
        <v>279</v>
      </c>
      <c r="AJ85" s="353" t="s">
        <v>279</v>
      </c>
      <c r="AK85" s="353" t="s">
        <v>279</v>
      </c>
      <c r="AL85" s="353" t="s">
        <v>279</v>
      </c>
      <c r="AM85" s="353" t="s">
        <v>279</v>
      </c>
      <c r="AN85" s="353" t="s">
        <v>109</v>
      </c>
      <c r="AO85" s="353" t="s">
        <v>109</v>
      </c>
      <c r="AP85" s="353" t="s">
        <v>109</v>
      </c>
      <c r="AQ85" s="353" t="s">
        <v>109</v>
      </c>
      <c r="AR85" s="353" t="s">
        <v>109</v>
      </c>
      <c r="AS85" s="353" t="s">
        <v>109</v>
      </c>
      <c r="AT85" s="353" t="s">
        <v>279</v>
      </c>
      <c r="AU85" s="353" t="s">
        <v>279</v>
      </c>
      <c r="AV85" s="353" t="s">
        <v>279</v>
      </c>
      <c r="AW85" s="353" t="s">
        <v>279</v>
      </c>
      <c r="AX85" s="353" t="s">
        <v>279</v>
      </c>
      <c r="AY85" s="353" t="s">
        <v>279</v>
      </c>
      <c r="AZ85" s="353" t="s">
        <v>279</v>
      </c>
      <c r="BA85" s="353" t="s">
        <v>279</v>
      </c>
      <c r="BB85" s="353" t="s">
        <v>279</v>
      </c>
      <c r="BC85" s="353" t="s">
        <v>279</v>
      </c>
      <c r="BD85" s="353" t="s">
        <v>279</v>
      </c>
      <c r="BE85" s="353" t="s">
        <v>279</v>
      </c>
      <c r="BF85" s="353" t="s">
        <v>279</v>
      </c>
      <c r="BG85" s="353" t="s">
        <v>279</v>
      </c>
      <c r="BH85" s="353" t="s">
        <v>279</v>
      </c>
      <c r="BI85" s="353" t="s">
        <v>279</v>
      </c>
      <c r="BJ85" s="353" t="s">
        <v>279</v>
      </c>
      <c r="BK85" s="353" t="s">
        <v>279</v>
      </c>
      <c r="BL85" s="353" t="s">
        <v>279</v>
      </c>
      <c r="BM85" s="353" t="s">
        <v>279</v>
      </c>
      <c r="BN85" s="353" t="s">
        <v>279</v>
      </c>
      <c r="BO85" s="353" t="s">
        <v>279</v>
      </c>
      <c r="BP85" s="353" t="s">
        <v>279</v>
      </c>
      <c r="BQ85" s="353" t="s">
        <v>279</v>
      </c>
      <c r="BR85" s="353" t="s">
        <v>279</v>
      </c>
      <c r="BS85" s="353" t="s">
        <v>279</v>
      </c>
      <c r="BT85" s="353" t="s">
        <v>279</v>
      </c>
      <c r="BU85" s="353" t="s">
        <v>279</v>
      </c>
      <c r="BV85" s="353" t="s">
        <v>279</v>
      </c>
      <c r="BW85" s="353" t="s">
        <v>279</v>
      </c>
      <c r="BX85" s="353"/>
    </row>
    <row r="86" ht="31.5" hidden="1">
      <c r="A86" s="63" t="s">
        <v>294</v>
      </c>
      <c r="B86" s="72" t="s">
        <v>295</v>
      </c>
      <c r="C86" s="109" t="s">
        <v>108</v>
      </c>
      <c r="D86" s="353" t="s">
        <v>109</v>
      </c>
      <c r="E86" s="353" t="s">
        <v>109</v>
      </c>
      <c r="F86" s="353" t="s">
        <v>109</v>
      </c>
      <c r="G86" s="353" t="s">
        <v>109</v>
      </c>
      <c r="H86" s="353" t="s">
        <v>109</v>
      </c>
      <c r="I86" s="353" t="s">
        <v>109</v>
      </c>
      <c r="J86" s="353" t="s">
        <v>109</v>
      </c>
      <c r="K86" s="353" t="s">
        <v>109</v>
      </c>
      <c r="L86" s="353" t="s">
        <v>109</v>
      </c>
      <c r="M86" s="353" t="s">
        <v>109</v>
      </c>
      <c r="N86" s="353" t="s">
        <v>109</v>
      </c>
      <c r="O86" s="353" t="s">
        <v>109</v>
      </c>
      <c r="P86" s="353" t="s">
        <v>109</v>
      </c>
      <c r="Q86" s="353" t="s">
        <v>109</v>
      </c>
      <c r="R86" s="353" t="s">
        <v>109</v>
      </c>
      <c r="S86" s="353" t="s">
        <v>109</v>
      </c>
      <c r="T86" s="353" t="s">
        <v>109</v>
      </c>
      <c r="U86" s="353" t="s">
        <v>109</v>
      </c>
      <c r="V86" s="353" t="s">
        <v>109</v>
      </c>
      <c r="W86" s="353" t="s">
        <v>109</v>
      </c>
      <c r="X86" s="353" t="s">
        <v>109</v>
      </c>
      <c r="Y86" s="353" t="s">
        <v>109</v>
      </c>
      <c r="Z86" s="353" t="s">
        <v>109</v>
      </c>
      <c r="AA86" s="353" t="s">
        <v>109</v>
      </c>
      <c r="AB86" s="353" t="s">
        <v>279</v>
      </c>
      <c r="AC86" s="353" t="s">
        <v>279</v>
      </c>
      <c r="AD86" s="353" t="s">
        <v>279</v>
      </c>
      <c r="AE86" s="353" t="s">
        <v>279</v>
      </c>
      <c r="AF86" s="353" t="s">
        <v>279</v>
      </c>
      <c r="AG86" s="353" t="s">
        <v>279</v>
      </c>
      <c r="AH86" s="353" t="s">
        <v>279</v>
      </c>
      <c r="AI86" s="353" t="s">
        <v>279</v>
      </c>
      <c r="AJ86" s="353" t="s">
        <v>279</v>
      </c>
      <c r="AK86" s="353" t="s">
        <v>279</v>
      </c>
      <c r="AL86" s="353" t="s">
        <v>279</v>
      </c>
      <c r="AM86" s="353" t="s">
        <v>279</v>
      </c>
      <c r="AN86" s="353" t="s">
        <v>109</v>
      </c>
      <c r="AO86" s="353" t="s">
        <v>109</v>
      </c>
      <c r="AP86" s="353" t="s">
        <v>109</v>
      </c>
      <c r="AQ86" s="353" t="s">
        <v>109</v>
      </c>
      <c r="AR86" s="353" t="s">
        <v>109</v>
      </c>
      <c r="AS86" s="353" t="s">
        <v>109</v>
      </c>
      <c r="AT86" s="353" t="s">
        <v>279</v>
      </c>
      <c r="AU86" s="353" t="s">
        <v>279</v>
      </c>
      <c r="AV86" s="353" t="s">
        <v>279</v>
      </c>
      <c r="AW86" s="353" t="s">
        <v>279</v>
      </c>
      <c r="AX86" s="353" t="s">
        <v>279</v>
      </c>
      <c r="AY86" s="353" t="s">
        <v>279</v>
      </c>
      <c r="AZ86" s="353" t="s">
        <v>279</v>
      </c>
      <c r="BA86" s="353" t="s">
        <v>279</v>
      </c>
      <c r="BB86" s="353" t="s">
        <v>279</v>
      </c>
      <c r="BC86" s="353" t="s">
        <v>279</v>
      </c>
      <c r="BD86" s="353" t="s">
        <v>279</v>
      </c>
      <c r="BE86" s="353" t="s">
        <v>279</v>
      </c>
      <c r="BF86" s="353" t="s">
        <v>279</v>
      </c>
      <c r="BG86" s="353" t="s">
        <v>279</v>
      </c>
      <c r="BH86" s="353" t="s">
        <v>279</v>
      </c>
      <c r="BI86" s="353" t="s">
        <v>279</v>
      </c>
      <c r="BJ86" s="353" t="s">
        <v>279</v>
      </c>
      <c r="BK86" s="353" t="s">
        <v>279</v>
      </c>
      <c r="BL86" s="353" t="s">
        <v>279</v>
      </c>
      <c r="BM86" s="353" t="s">
        <v>279</v>
      </c>
      <c r="BN86" s="353" t="s">
        <v>279</v>
      </c>
      <c r="BO86" s="353" t="s">
        <v>279</v>
      </c>
      <c r="BP86" s="353" t="s">
        <v>279</v>
      </c>
      <c r="BQ86" s="353" t="s">
        <v>279</v>
      </c>
      <c r="BR86" s="353" t="s">
        <v>279</v>
      </c>
      <c r="BS86" s="353" t="s">
        <v>279</v>
      </c>
      <c r="BT86" s="353" t="s">
        <v>279</v>
      </c>
      <c r="BU86" s="353" t="s">
        <v>279</v>
      </c>
      <c r="BV86" s="353" t="s">
        <v>279</v>
      </c>
      <c r="BW86" s="353" t="s">
        <v>279</v>
      </c>
      <c r="BX86" s="353"/>
    </row>
    <row r="87" hidden="1">
      <c r="A87" s="63" t="s">
        <v>296</v>
      </c>
      <c r="B87" s="72" t="s">
        <v>297</v>
      </c>
      <c r="C87" s="109" t="s">
        <v>108</v>
      </c>
      <c r="D87" s="353" t="s">
        <v>109</v>
      </c>
      <c r="E87" s="353" t="s">
        <v>109</v>
      </c>
      <c r="F87" s="353" t="s">
        <v>109</v>
      </c>
      <c r="G87" s="353" t="s">
        <v>109</v>
      </c>
      <c r="H87" s="353" t="s">
        <v>109</v>
      </c>
      <c r="I87" s="353" t="s">
        <v>109</v>
      </c>
      <c r="J87" s="353" t="s">
        <v>109</v>
      </c>
      <c r="K87" s="353" t="s">
        <v>109</v>
      </c>
      <c r="L87" s="353" t="s">
        <v>109</v>
      </c>
      <c r="M87" s="353" t="s">
        <v>109</v>
      </c>
      <c r="N87" s="353" t="s">
        <v>109</v>
      </c>
      <c r="O87" s="353" t="s">
        <v>109</v>
      </c>
      <c r="P87" s="353" t="s">
        <v>109</v>
      </c>
      <c r="Q87" s="353" t="s">
        <v>109</v>
      </c>
      <c r="R87" s="353" t="s">
        <v>109</v>
      </c>
      <c r="S87" s="353" t="s">
        <v>109</v>
      </c>
      <c r="T87" s="353" t="s">
        <v>109</v>
      </c>
      <c r="U87" s="353" t="s">
        <v>109</v>
      </c>
      <c r="V87" s="353" t="s">
        <v>109</v>
      </c>
      <c r="W87" s="353" t="s">
        <v>109</v>
      </c>
      <c r="X87" s="353" t="s">
        <v>109</v>
      </c>
      <c r="Y87" s="353" t="s">
        <v>109</v>
      </c>
      <c r="Z87" s="353" t="s">
        <v>109</v>
      </c>
      <c r="AA87" s="353" t="s">
        <v>109</v>
      </c>
      <c r="AB87" s="353" t="s">
        <v>279</v>
      </c>
      <c r="AC87" s="353" t="s">
        <v>279</v>
      </c>
      <c r="AD87" s="353" t="s">
        <v>279</v>
      </c>
      <c r="AE87" s="353" t="s">
        <v>279</v>
      </c>
      <c r="AF87" s="353" t="s">
        <v>279</v>
      </c>
      <c r="AG87" s="353" t="s">
        <v>279</v>
      </c>
      <c r="AH87" s="353" t="s">
        <v>279</v>
      </c>
      <c r="AI87" s="353" t="s">
        <v>279</v>
      </c>
      <c r="AJ87" s="353" t="s">
        <v>279</v>
      </c>
      <c r="AK87" s="353" t="s">
        <v>279</v>
      </c>
      <c r="AL87" s="353" t="s">
        <v>279</v>
      </c>
      <c r="AM87" s="353" t="s">
        <v>279</v>
      </c>
      <c r="AN87" s="353" t="s">
        <v>109</v>
      </c>
      <c r="AO87" s="353" t="s">
        <v>109</v>
      </c>
      <c r="AP87" s="353" t="s">
        <v>109</v>
      </c>
      <c r="AQ87" s="353" t="s">
        <v>109</v>
      </c>
      <c r="AR87" s="353" t="s">
        <v>109</v>
      </c>
      <c r="AS87" s="353" t="s">
        <v>109</v>
      </c>
      <c r="AT87" s="353" t="s">
        <v>279</v>
      </c>
      <c r="AU87" s="353" t="s">
        <v>279</v>
      </c>
      <c r="AV87" s="353" t="s">
        <v>279</v>
      </c>
      <c r="AW87" s="353" t="s">
        <v>279</v>
      </c>
      <c r="AX87" s="353" t="s">
        <v>279</v>
      </c>
      <c r="AY87" s="353" t="s">
        <v>279</v>
      </c>
      <c r="AZ87" s="353" t="s">
        <v>279</v>
      </c>
      <c r="BA87" s="353" t="s">
        <v>279</v>
      </c>
      <c r="BB87" s="353" t="s">
        <v>279</v>
      </c>
      <c r="BC87" s="353" t="s">
        <v>279</v>
      </c>
      <c r="BD87" s="353" t="s">
        <v>279</v>
      </c>
      <c r="BE87" s="353" t="s">
        <v>279</v>
      </c>
      <c r="BF87" s="353" t="s">
        <v>279</v>
      </c>
      <c r="BG87" s="353" t="s">
        <v>279</v>
      </c>
      <c r="BH87" s="353" t="s">
        <v>279</v>
      </c>
      <c r="BI87" s="353" t="s">
        <v>279</v>
      </c>
      <c r="BJ87" s="353" t="s">
        <v>279</v>
      </c>
      <c r="BK87" s="353" t="s">
        <v>279</v>
      </c>
      <c r="BL87" s="353" t="s">
        <v>279</v>
      </c>
      <c r="BM87" s="353" t="s">
        <v>279</v>
      </c>
      <c r="BN87" s="353" t="s">
        <v>279</v>
      </c>
      <c r="BO87" s="353" t="s">
        <v>279</v>
      </c>
      <c r="BP87" s="353" t="s">
        <v>279</v>
      </c>
      <c r="BQ87" s="353" t="s">
        <v>279</v>
      </c>
      <c r="BR87" s="353" t="s">
        <v>279</v>
      </c>
      <c r="BS87" s="353" t="s">
        <v>279</v>
      </c>
      <c r="BT87" s="353" t="s">
        <v>279</v>
      </c>
      <c r="BU87" s="353" t="s">
        <v>279</v>
      </c>
      <c r="BV87" s="353" t="s">
        <v>279</v>
      </c>
      <c r="BW87" s="353" t="s">
        <v>279</v>
      </c>
      <c r="BX87" s="353"/>
    </row>
    <row r="88" ht="31.5" hidden="1">
      <c r="A88" s="63" t="s">
        <v>298</v>
      </c>
      <c r="B88" s="72" t="s">
        <v>299</v>
      </c>
      <c r="C88" s="109" t="s">
        <v>108</v>
      </c>
      <c r="D88" s="353" t="s">
        <v>109</v>
      </c>
      <c r="E88" s="353" t="s">
        <v>109</v>
      </c>
      <c r="F88" s="353" t="s">
        <v>109</v>
      </c>
      <c r="G88" s="353" t="s">
        <v>109</v>
      </c>
      <c r="H88" s="353" t="s">
        <v>109</v>
      </c>
      <c r="I88" s="353" t="s">
        <v>109</v>
      </c>
      <c r="J88" s="353" t="s">
        <v>109</v>
      </c>
      <c r="K88" s="353" t="s">
        <v>109</v>
      </c>
      <c r="L88" s="353" t="s">
        <v>109</v>
      </c>
      <c r="M88" s="353" t="s">
        <v>109</v>
      </c>
      <c r="N88" s="353" t="s">
        <v>109</v>
      </c>
      <c r="O88" s="353" t="s">
        <v>109</v>
      </c>
      <c r="P88" s="353" t="s">
        <v>109</v>
      </c>
      <c r="Q88" s="353" t="s">
        <v>109</v>
      </c>
      <c r="R88" s="353" t="s">
        <v>109</v>
      </c>
      <c r="S88" s="353" t="s">
        <v>109</v>
      </c>
      <c r="T88" s="353" t="s">
        <v>109</v>
      </c>
      <c r="U88" s="353" t="s">
        <v>109</v>
      </c>
      <c r="V88" s="353" t="s">
        <v>109</v>
      </c>
      <c r="W88" s="353" t="s">
        <v>109</v>
      </c>
      <c r="X88" s="353" t="s">
        <v>109</v>
      </c>
      <c r="Y88" s="353" t="s">
        <v>109</v>
      </c>
      <c r="Z88" s="353" t="s">
        <v>109</v>
      </c>
      <c r="AA88" s="353" t="s">
        <v>109</v>
      </c>
      <c r="AB88" s="353" t="s">
        <v>279</v>
      </c>
      <c r="AC88" s="353" t="s">
        <v>279</v>
      </c>
      <c r="AD88" s="353" t="s">
        <v>279</v>
      </c>
      <c r="AE88" s="353" t="s">
        <v>279</v>
      </c>
      <c r="AF88" s="353" t="s">
        <v>279</v>
      </c>
      <c r="AG88" s="353" t="s">
        <v>279</v>
      </c>
      <c r="AH88" s="353" t="s">
        <v>279</v>
      </c>
      <c r="AI88" s="353" t="s">
        <v>279</v>
      </c>
      <c r="AJ88" s="353" t="s">
        <v>279</v>
      </c>
      <c r="AK88" s="353" t="s">
        <v>279</v>
      </c>
      <c r="AL88" s="353" t="s">
        <v>279</v>
      </c>
      <c r="AM88" s="353" t="s">
        <v>279</v>
      </c>
      <c r="AN88" s="353" t="s">
        <v>109</v>
      </c>
      <c r="AO88" s="353" t="s">
        <v>109</v>
      </c>
      <c r="AP88" s="353" t="s">
        <v>109</v>
      </c>
      <c r="AQ88" s="353" t="s">
        <v>109</v>
      </c>
      <c r="AR88" s="353" t="s">
        <v>109</v>
      </c>
      <c r="AS88" s="353" t="s">
        <v>109</v>
      </c>
      <c r="AT88" s="353" t="s">
        <v>279</v>
      </c>
      <c r="AU88" s="353" t="s">
        <v>279</v>
      </c>
      <c r="AV88" s="353" t="s">
        <v>279</v>
      </c>
      <c r="AW88" s="353" t="s">
        <v>279</v>
      </c>
      <c r="AX88" s="353" t="s">
        <v>279</v>
      </c>
      <c r="AY88" s="353" t="s">
        <v>279</v>
      </c>
      <c r="AZ88" s="353" t="s">
        <v>279</v>
      </c>
      <c r="BA88" s="353" t="s">
        <v>279</v>
      </c>
      <c r="BB88" s="353" t="s">
        <v>279</v>
      </c>
      <c r="BC88" s="353" t="s">
        <v>279</v>
      </c>
      <c r="BD88" s="353" t="s">
        <v>279</v>
      </c>
      <c r="BE88" s="353" t="s">
        <v>279</v>
      </c>
      <c r="BF88" s="353" t="s">
        <v>279</v>
      </c>
      <c r="BG88" s="353" t="s">
        <v>279</v>
      </c>
      <c r="BH88" s="353" t="s">
        <v>279</v>
      </c>
      <c r="BI88" s="353" t="s">
        <v>279</v>
      </c>
      <c r="BJ88" s="353" t="s">
        <v>279</v>
      </c>
      <c r="BK88" s="353" t="s">
        <v>279</v>
      </c>
      <c r="BL88" s="353" t="s">
        <v>279</v>
      </c>
      <c r="BM88" s="353" t="s">
        <v>279</v>
      </c>
      <c r="BN88" s="353" t="s">
        <v>279</v>
      </c>
      <c r="BO88" s="353" t="s">
        <v>279</v>
      </c>
      <c r="BP88" s="353" t="s">
        <v>279</v>
      </c>
      <c r="BQ88" s="353" t="s">
        <v>279</v>
      </c>
      <c r="BR88" s="353" t="s">
        <v>279</v>
      </c>
      <c r="BS88" s="353" t="s">
        <v>279</v>
      </c>
      <c r="BT88" s="353" t="s">
        <v>279</v>
      </c>
      <c r="BU88" s="353" t="s">
        <v>279</v>
      </c>
      <c r="BV88" s="353" t="s">
        <v>279</v>
      </c>
      <c r="BW88" s="353" t="s">
        <v>279</v>
      </c>
      <c r="BX88" s="353"/>
    </row>
    <row r="89" ht="47.25" hidden="1">
      <c r="A89" s="33" t="s">
        <v>300</v>
      </c>
      <c r="B89" s="34" t="s">
        <v>301</v>
      </c>
      <c r="C89" s="109" t="s">
        <v>108</v>
      </c>
      <c r="D89" s="353" t="s">
        <v>109</v>
      </c>
      <c r="E89" s="353" t="s">
        <v>109</v>
      </c>
      <c r="F89" s="353" t="s">
        <v>109</v>
      </c>
      <c r="G89" s="353" t="s">
        <v>109</v>
      </c>
      <c r="H89" s="353" t="s">
        <v>109</v>
      </c>
      <c r="I89" s="353" t="s">
        <v>109</v>
      </c>
      <c r="J89" s="353" t="s">
        <v>109</v>
      </c>
      <c r="K89" s="353" t="s">
        <v>109</v>
      </c>
      <c r="L89" s="353" t="s">
        <v>109</v>
      </c>
      <c r="M89" s="353" t="s">
        <v>109</v>
      </c>
      <c r="N89" s="353" t="s">
        <v>109</v>
      </c>
      <c r="O89" s="353" t="s">
        <v>109</v>
      </c>
      <c r="P89" s="353" t="s">
        <v>109</v>
      </c>
      <c r="Q89" s="353" t="s">
        <v>109</v>
      </c>
      <c r="R89" s="353" t="s">
        <v>109</v>
      </c>
      <c r="S89" s="353" t="s">
        <v>109</v>
      </c>
      <c r="T89" s="353" t="s">
        <v>109</v>
      </c>
      <c r="U89" s="353" t="s">
        <v>109</v>
      </c>
      <c r="V89" s="353" t="s">
        <v>109</v>
      </c>
      <c r="W89" s="353" t="s">
        <v>109</v>
      </c>
      <c r="X89" s="353" t="s">
        <v>109</v>
      </c>
      <c r="Y89" s="353" t="s">
        <v>109</v>
      </c>
      <c r="Z89" s="353" t="s">
        <v>109</v>
      </c>
      <c r="AA89" s="353" t="s">
        <v>109</v>
      </c>
      <c r="AB89" s="353" t="s">
        <v>279</v>
      </c>
      <c r="AC89" s="353" t="s">
        <v>279</v>
      </c>
      <c r="AD89" s="353" t="s">
        <v>279</v>
      </c>
      <c r="AE89" s="353" t="s">
        <v>279</v>
      </c>
      <c r="AF89" s="353" t="s">
        <v>279</v>
      </c>
      <c r="AG89" s="353" t="s">
        <v>279</v>
      </c>
      <c r="AH89" s="353" t="s">
        <v>279</v>
      </c>
      <c r="AI89" s="353" t="s">
        <v>279</v>
      </c>
      <c r="AJ89" s="353" t="s">
        <v>279</v>
      </c>
      <c r="AK89" s="353" t="s">
        <v>279</v>
      </c>
      <c r="AL89" s="353" t="s">
        <v>279</v>
      </c>
      <c r="AM89" s="353" t="s">
        <v>279</v>
      </c>
      <c r="AN89" s="353" t="s">
        <v>109</v>
      </c>
      <c r="AO89" s="353" t="s">
        <v>109</v>
      </c>
      <c r="AP89" s="353" t="s">
        <v>109</v>
      </c>
      <c r="AQ89" s="353" t="s">
        <v>109</v>
      </c>
      <c r="AR89" s="353" t="s">
        <v>109</v>
      </c>
      <c r="AS89" s="353" t="s">
        <v>109</v>
      </c>
      <c r="AT89" s="353" t="s">
        <v>279</v>
      </c>
      <c r="AU89" s="353" t="s">
        <v>279</v>
      </c>
      <c r="AV89" s="353" t="s">
        <v>279</v>
      </c>
      <c r="AW89" s="353" t="s">
        <v>279</v>
      </c>
      <c r="AX89" s="353" t="s">
        <v>279</v>
      </c>
      <c r="AY89" s="353" t="s">
        <v>279</v>
      </c>
      <c r="AZ89" s="353" t="s">
        <v>279</v>
      </c>
      <c r="BA89" s="353" t="s">
        <v>279</v>
      </c>
      <c r="BB89" s="353" t="s">
        <v>279</v>
      </c>
      <c r="BC89" s="353" t="s">
        <v>279</v>
      </c>
      <c r="BD89" s="353" t="s">
        <v>279</v>
      </c>
      <c r="BE89" s="353" t="s">
        <v>279</v>
      </c>
      <c r="BF89" s="353" t="s">
        <v>279</v>
      </c>
      <c r="BG89" s="353" t="s">
        <v>279</v>
      </c>
      <c r="BH89" s="353" t="s">
        <v>279</v>
      </c>
      <c r="BI89" s="353" t="s">
        <v>279</v>
      </c>
      <c r="BJ89" s="353" t="s">
        <v>279</v>
      </c>
      <c r="BK89" s="353" t="s">
        <v>279</v>
      </c>
      <c r="BL89" s="353" t="s">
        <v>279</v>
      </c>
      <c r="BM89" s="353" t="s">
        <v>279</v>
      </c>
      <c r="BN89" s="353" t="s">
        <v>279</v>
      </c>
      <c r="BO89" s="353" t="s">
        <v>279</v>
      </c>
      <c r="BP89" s="353" t="s">
        <v>279</v>
      </c>
      <c r="BQ89" s="353" t="s">
        <v>279</v>
      </c>
      <c r="BR89" s="353" t="s">
        <v>279</v>
      </c>
      <c r="BS89" s="353" t="s">
        <v>279</v>
      </c>
      <c r="BT89" s="353" t="s">
        <v>279</v>
      </c>
      <c r="BU89" s="353" t="s">
        <v>279</v>
      </c>
      <c r="BV89" s="353" t="s">
        <v>279</v>
      </c>
      <c r="BW89" s="353" t="s">
        <v>279</v>
      </c>
      <c r="BX89" s="353"/>
    </row>
    <row r="90" ht="31.5" hidden="1">
      <c r="A90" s="63" t="s">
        <v>302</v>
      </c>
      <c r="B90" s="72" t="s">
        <v>303</v>
      </c>
      <c r="C90" s="109" t="s">
        <v>108</v>
      </c>
      <c r="D90" s="353" t="s">
        <v>109</v>
      </c>
      <c r="E90" s="353" t="s">
        <v>109</v>
      </c>
      <c r="F90" s="353" t="s">
        <v>109</v>
      </c>
      <c r="G90" s="353" t="s">
        <v>109</v>
      </c>
      <c r="H90" s="353" t="s">
        <v>109</v>
      </c>
      <c r="I90" s="353" t="s">
        <v>109</v>
      </c>
      <c r="J90" s="353" t="s">
        <v>109</v>
      </c>
      <c r="K90" s="353" t="s">
        <v>109</v>
      </c>
      <c r="L90" s="353" t="s">
        <v>109</v>
      </c>
      <c r="M90" s="353" t="s">
        <v>109</v>
      </c>
      <c r="N90" s="353" t="s">
        <v>109</v>
      </c>
      <c r="O90" s="353" t="s">
        <v>109</v>
      </c>
      <c r="P90" s="353" t="s">
        <v>109</v>
      </c>
      <c r="Q90" s="353" t="s">
        <v>109</v>
      </c>
      <c r="R90" s="353" t="s">
        <v>109</v>
      </c>
      <c r="S90" s="353" t="s">
        <v>109</v>
      </c>
      <c r="T90" s="353" t="s">
        <v>109</v>
      </c>
      <c r="U90" s="353" t="s">
        <v>109</v>
      </c>
      <c r="V90" s="353" t="s">
        <v>109</v>
      </c>
      <c r="W90" s="353" t="s">
        <v>109</v>
      </c>
      <c r="X90" s="353" t="s">
        <v>109</v>
      </c>
      <c r="Y90" s="353" t="s">
        <v>109</v>
      </c>
      <c r="Z90" s="353" t="s">
        <v>109</v>
      </c>
      <c r="AA90" s="353" t="s">
        <v>109</v>
      </c>
      <c r="AB90" s="353" t="s">
        <v>279</v>
      </c>
      <c r="AC90" s="353" t="s">
        <v>279</v>
      </c>
      <c r="AD90" s="353" t="s">
        <v>279</v>
      </c>
      <c r="AE90" s="353" t="s">
        <v>279</v>
      </c>
      <c r="AF90" s="353" t="s">
        <v>279</v>
      </c>
      <c r="AG90" s="353" t="s">
        <v>279</v>
      </c>
      <c r="AH90" s="353" t="s">
        <v>279</v>
      </c>
      <c r="AI90" s="353" t="s">
        <v>279</v>
      </c>
      <c r="AJ90" s="353" t="s">
        <v>279</v>
      </c>
      <c r="AK90" s="353" t="s">
        <v>279</v>
      </c>
      <c r="AL90" s="353" t="s">
        <v>279</v>
      </c>
      <c r="AM90" s="353" t="s">
        <v>279</v>
      </c>
      <c r="AN90" s="353" t="s">
        <v>109</v>
      </c>
      <c r="AO90" s="353" t="s">
        <v>109</v>
      </c>
      <c r="AP90" s="353" t="s">
        <v>109</v>
      </c>
      <c r="AQ90" s="353" t="s">
        <v>109</v>
      </c>
      <c r="AR90" s="353" t="s">
        <v>109</v>
      </c>
      <c r="AS90" s="353" t="s">
        <v>109</v>
      </c>
      <c r="AT90" s="353" t="s">
        <v>279</v>
      </c>
      <c r="AU90" s="353" t="s">
        <v>279</v>
      </c>
      <c r="AV90" s="353" t="s">
        <v>279</v>
      </c>
      <c r="AW90" s="353" t="s">
        <v>279</v>
      </c>
      <c r="AX90" s="353" t="s">
        <v>279</v>
      </c>
      <c r="AY90" s="353" t="s">
        <v>279</v>
      </c>
      <c r="AZ90" s="353" t="s">
        <v>279</v>
      </c>
      <c r="BA90" s="353" t="s">
        <v>279</v>
      </c>
      <c r="BB90" s="353" t="s">
        <v>279</v>
      </c>
      <c r="BC90" s="353" t="s">
        <v>279</v>
      </c>
      <c r="BD90" s="353" t="s">
        <v>279</v>
      </c>
      <c r="BE90" s="353" t="s">
        <v>279</v>
      </c>
      <c r="BF90" s="353" t="s">
        <v>279</v>
      </c>
      <c r="BG90" s="353" t="s">
        <v>279</v>
      </c>
      <c r="BH90" s="353" t="s">
        <v>279</v>
      </c>
      <c r="BI90" s="353" t="s">
        <v>279</v>
      </c>
      <c r="BJ90" s="353" t="s">
        <v>279</v>
      </c>
      <c r="BK90" s="353" t="s">
        <v>279</v>
      </c>
      <c r="BL90" s="353" t="s">
        <v>279</v>
      </c>
      <c r="BM90" s="353" t="s">
        <v>279</v>
      </c>
      <c r="BN90" s="353" t="s">
        <v>279</v>
      </c>
      <c r="BO90" s="353" t="s">
        <v>279</v>
      </c>
      <c r="BP90" s="353" t="s">
        <v>279</v>
      </c>
      <c r="BQ90" s="353" t="s">
        <v>279</v>
      </c>
      <c r="BR90" s="353" t="s">
        <v>279</v>
      </c>
      <c r="BS90" s="353" t="s">
        <v>279</v>
      </c>
      <c r="BT90" s="353" t="s">
        <v>279</v>
      </c>
      <c r="BU90" s="353" t="s">
        <v>279</v>
      </c>
      <c r="BV90" s="353" t="s">
        <v>279</v>
      </c>
      <c r="BW90" s="353" t="s">
        <v>279</v>
      </c>
      <c r="BX90" s="353"/>
    </row>
    <row r="91" ht="31.5" hidden="1">
      <c r="A91" s="63" t="s">
        <v>304</v>
      </c>
      <c r="B91" s="72" t="s">
        <v>305</v>
      </c>
      <c r="C91" s="109" t="s">
        <v>108</v>
      </c>
      <c r="D91" s="353" t="s">
        <v>109</v>
      </c>
      <c r="E91" s="353" t="s">
        <v>109</v>
      </c>
      <c r="F91" s="353" t="s">
        <v>109</v>
      </c>
      <c r="G91" s="353" t="s">
        <v>109</v>
      </c>
      <c r="H91" s="353" t="s">
        <v>109</v>
      </c>
      <c r="I91" s="353" t="s">
        <v>109</v>
      </c>
      <c r="J91" s="353" t="s">
        <v>109</v>
      </c>
      <c r="K91" s="353" t="s">
        <v>109</v>
      </c>
      <c r="L91" s="353" t="s">
        <v>109</v>
      </c>
      <c r="M91" s="353" t="s">
        <v>109</v>
      </c>
      <c r="N91" s="353" t="s">
        <v>109</v>
      </c>
      <c r="O91" s="353" t="s">
        <v>109</v>
      </c>
      <c r="P91" s="353" t="s">
        <v>109</v>
      </c>
      <c r="Q91" s="353" t="s">
        <v>109</v>
      </c>
      <c r="R91" s="353" t="s">
        <v>109</v>
      </c>
      <c r="S91" s="353" t="s">
        <v>109</v>
      </c>
      <c r="T91" s="353" t="s">
        <v>109</v>
      </c>
      <c r="U91" s="353" t="s">
        <v>109</v>
      </c>
      <c r="V91" s="353" t="s">
        <v>109</v>
      </c>
      <c r="W91" s="353" t="s">
        <v>109</v>
      </c>
      <c r="X91" s="353" t="s">
        <v>109</v>
      </c>
      <c r="Y91" s="353" t="s">
        <v>109</v>
      </c>
      <c r="Z91" s="353" t="s">
        <v>109</v>
      </c>
      <c r="AA91" s="353" t="s">
        <v>109</v>
      </c>
      <c r="AB91" s="353" t="s">
        <v>279</v>
      </c>
      <c r="AC91" s="353" t="s">
        <v>279</v>
      </c>
      <c r="AD91" s="353" t="s">
        <v>279</v>
      </c>
      <c r="AE91" s="353" t="s">
        <v>279</v>
      </c>
      <c r="AF91" s="353" t="s">
        <v>279</v>
      </c>
      <c r="AG91" s="353" t="s">
        <v>279</v>
      </c>
      <c r="AH91" s="353" t="s">
        <v>279</v>
      </c>
      <c r="AI91" s="353" t="s">
        <v>279</v>
      </c>
      <c r="AJ91" s="353" t="s">
        <v>279</v>
      </c>
      <c r="AK91" s="353" t="s">
        <v>279</v>
      </c>
      <c r="AL91" s="353" t="s">
        <v>279</v>
      </c>
      <c r="AM91" s="353" t="s">
        <v>279</v>
      </c>
      <c r="AN91" s="353" t="s">
        <v>109</v>
      </c>
      <c r="AO91" s="353" t="s">
        <v>109</v>
      </c>
      <c r="AP91" s="353" t="s">
        <v>109</v>
      </c>
      <c r="AQ91" s="353" t="s">
        <v>109</v>
      </c>
      <c r="AR91" s="353" t="s">
        <v>109</v>
      </c>
      <c r="AS91" s="353" t="s">
        <v>109</v>
      </c>
      <c r="AT91" s="353" t="s">
        <v>279</v>
      </c>
      <c r="AU91" s="353" t="s">
        <v>279</v>
      </c>
      <c r="AV91" s="353" t="s">
        <v>279</v>
      </c>
      <c r="AW91" s="353" t="s">
        <v>279</v>
      </c>
      <c r="AX91" s="353" t="s">
        <v>279</v>
      </c>
      <c r="AY91" s="353" t="s">
        <v>279</v>
      </c>
      <c r="AZ91" s="353" t="s">
        <v>279</v>
      </c>
      <c r="BA91" s="353" t="s">
        <v>279</v>
      </c>
      <c r="BB91" s="353" t="s">
        <v>279</v>
      </c>
      <c r="BC91" s="353" t="s">
        <v>279</v>
      </c>
      <c r="BD91" s="353" t="s">
        <v>279</v>
      </c>
      <c r="BE91" s="353" t="s">
        <v>279</v>
      </c>
      <c r="BF91" s="353" t="s">
        <v>279</v>
      </c>
      <c r="BG91" s="353" t="s">
        <v>279</v>
      </c>
      <c r="BH91" s="353" t="s">
        <v>279</v>
      </c>
      <c r="BI91" s="353" t="s">
        <v>279</v>
      </c>
      <c r="BJ91" s="353" t="s">
        <v>279</v>
      </c>
      <c r="BK91" s="353" t="s">
        <v>279</v>
      </c>
      <c r="BL91" s="353" t="s">
        <v>279</v>
      </c>
      <c r="BM91" s="353" t="s">
        <v>279</v>
      </c>
      <c r="BN91" s="353" t="s">
        <v>279</v>
      </c>
      <c r="BO91" s="353" t="s">
        <v>279</v>
      </c>
      <c r="BP91" s="353" t="s">
        <v>279</v>
      </c>
      <c r="BQ91" s="353" t="s">
        <v>279</v>
      </c>
      <c r="BR91" s="353" t="s">
        <v>279</v>
      </c>
      <c r="BS91" s="353" t="s">
        <v>279</v>
      </c>
      <c r="BT91" s="353" t="s">
        <v>279</v>
      </c>
      <c r="BU91" s="353" t="s">
        <v>279</v>
      </c>
      <c r="BV91" s="353" t="s">
        <v>279</v>
      </c>
      <c r="BW91" s="353" t="s">
        <v>279</v>
      </c>
      <c r="BX91" s="353"/>
    </row>
    <row r="92" ht="31.5" hidden="1">
      <c r="A92" s="33" t="s">
        <v>306</v>
      </c>
      <c r="B92" s="34" t="s">
        <v>307</v>
      </c>
      <c r="C92" s="109" t="s">
        <v>108</v>
      </c>
      <c r="D92" s="353" t="s">
        <v>109</v>
      </c>
      <c r="E92" s="353" t="s">
        <v>109</v>
      </c>
      <c r="F92" s="353" t="s">
        <v>109</v>
      </c>
      <c r="G92" s="353" t="s">
        <v>109</v>
      </c>
      <c r="H92" s="353" t="s">
        <v>109</v>
      </c>
      <c r="I92" s="353" t="s">
        <v>109</v>
      </c>
      <c r="J92" s="353" t="s">
        <v>109</v>
      </c>
      <c r="K92" s="353" t="s">
        <v>109</v>
      </c>
      <c r="L92" s="353" t="s">
        <v>109</v>
      </c>
      <c r="M92" s="353" t="s">
        <v>109</v>
      </c>
      <c r="N92" s="353" t="s">
        <v>109</v>
      </c>
      <c r="O92" s="353" t="s">
        <v>109</v>
      </c>
      <c r="P92" s="353" t="s">
        <v>109</v>
      </c>
      <c r="Q92" s="353" t="s">
        <v>109</v>
      </c>
      <c r="R92" s="353" t="s">
        <v>109</v>
      </c>
      <c r="S92" s="353" t="s">
        <v>109</v>
      </c>
      <c r="T92" s="353" t="s">
        <v>109</v>
      </c>
      <c r="U92" s="353" t="s">
        <v>109</v>
      </c>
      <c r="V92" s="353" t="s">
        <v>109</v>
      </c>
      <c r="W92" s="353" t="s">
        <v>109</v>
      </c>
      <c r="X92" s="353" t="s">
        <v>109</v>
      </c>
      <c r="Y92" s="353" t="s">
        <v>109</v>
      </c>
      <c r="Z92" s="353" t="s">
        <v>109</v>
      </c>
      <c r="AA92" s="353" t="s">
        <v>109</v>
      </c>
      <c r="AB92" s="353" t="s">
        <v>279</v>
      </c>
      <c r="AC92" s="353" t="s">
        <v>279</v>
      </c>
      <c r="AD92" s="353" t="s">
        <v>279</v>
      </c>
      <c r="AE92" s="353" t="s">
        <v>279</v>
      </c>
      <c r="AF92" s="353" t="s">
        <v>279</v>
      </c>
      <c r="AG92" s="353" t="s">
        <v>279</v>
      </c>
      <c r="AH92" s="353" t="s">
        <v>279</v>
      </c>
      <c r="AI92" s="353" t="s">
        <v>279</v>
      </c>
      <c r="AJ92" s="353" t="s">
        <v>279</v>
      </c>
      <c r="AK92" s="353" t="s">
        <v>279</v>
      </c>
      <c r="AL92" s="353" t="s">
        <v>279</v>
      </c>
      <c r="AM92" s="353" t="s">
        <v>279</v>
      </c>
      <c r="AN92" s="353" t="s">
        <v>109</v>
      </c>
      <c r="AO92" s="353" t="s">
        <v>109</v>
      </c>
      <c r="AP92" s="353" t="s">
        <v>109</v>
      </c>
      <c r="AQ92" s="353" t="s">
        <v>109</v>
      </c>
      <c r="AR92" s="353" t="s">
        <v>109</v>
      </c>
      <c r="AS92" s="353" t="s">
        <v>109</v>
      </c>
      <c r="AT92" s="353" t="s">
        <v>279</v>
      </c>
      <c r="AU92" s="353" t="s">
        <v>279</v>
      </c>
      <c r="AV92" s="353" t="s">
        <v>279</v>
      </c>
      <c r="AW92" s="353" t="s">
        <v>279</v>
      </c>
      <c r="AX92" s="353" t="s">
        <v>279</v>
      </c>
      <c r="AY92" s="353" t="s">
        <v>279</v>
      </c>
      <c r="AZ92" s="353" t="s">
        <v>279</v>
      </c>
      <c r="BA92" s="353" t="s">
        <v>279</v>
      </c>
      <c r="BB92" s="353" t="s">
        <v>279</v>
      </c>
      <c r="BC92" s="353" t="s">
        <v>279</v>
      </c>
      <c r="BD92" s="353" t="s">
        <v>279</v>
      </c>
      <c r="BE92" s="353" t="s">
        <v>279</v>
      </c>
      <c r="BF92" s="353" t="s">
        <v>279</v>
      </c>
      <c r="BG92" s="353" t="s">
        <v>279</v>
      </c>
      <c r="BH92" s="353" t="s">
        <v>279</v>
      </c>
      <c r="BI92" s="353" t="s">
        <v>279</v>
      </c>
      <c r="BJ92" s="353" t="s">
        <v>279</v>
      </c>
      <c r="BK92" s="353" t="s">
        <v>279</v>
      </c>
      <c r="BL92" s="353" t="s">
        <v>279</v>
      </c>
      <c r="BM92" s="353" t="s">
        <v>279</v>
      </c>
      <c r="BN92" s="353" t="s">
        <v>279</v>
      </c>
      <c r="BO92" s="353" t="s">
        <v>279</v>
      </c>
      <c r="BP92" s="353" t="s">
        <v>279</v>
      </c>
      <c r="BQ92" s="353" t="s">
        <v>279</v>
      </c>
      <c r="BR92" s="353" t="s">
        <v>279</v>
      </c>
      <c r="BS92" s="353" t="s">
        <v>279</v>
      </c>
      <c r="BT92" s="353" t="s">
        <v>279</v>
      </c>
      <c r="BU92" s="353" t="s">
        <v>279</v>
      </c>
      <c r="BV92" s="353" t="s">
        <v>279</v>
      </c>
      <c r="BW92" s="353" t="s">
        <v>279</v>
      </c>
      <c r="BX92" s="353"/>
    </row>
    <row r="93" ht="31.5" hidden="1">
      <c r="A93" s="33" t="s">
        <v>308</v>
      </c>
      <c r="B93" s="182" t="s">
        <v>309</v>
      </c>
      <c r="C93" s="109" t="s">
        <v>108</v>
      </c>
      <c r="D93" s="353" t="s">
        <v>109</v>
      </c>
      <c r="E93" s="353" t="s">
        <v>109</v>
      </c>
      <c r="F93" s="353" t="s">
        <v>109</v>
      </c>
      <c r="G93" s="353" t="s">
        <v>109</v>
      </c>
      <c r="H93" s="353" t="s">
        <v>109</v>
      </c>
      <c r="I93" s="353" t="s">
        <v>109</v>
      </c>
      <c r="J93" s="353" t="s">
        <v>109</v>
      </c>
      <c r="K93" s="353" t="s">
        <v>109</v>
      </c>
      <c r="L93" s="353" t="s">
        <v>109</v>
      </c>
      <c r="M93" s="353" t="s">
        <v>109</v>
      </c>
      <c r="N93" s="353" t="s">
        <v>109</v>
      </c>
      <c r="O93" s="353" t="s">
        <v>109</v>
      </c>
      <c r="P93" s="353" t="s">
        <v>109</v>
      </c>
      <c r="Q93" s="353" t="s">
        <v>109</v>
      </c>
      <c r="R93" s="353" t="s">
        <v>109</v>
      </c>
      <c r="S93" s="353" t="s">
        <v>109</v>
      </c>
      <c r="T93" s="353" t="s">
        <v>109</v>
      </c>
      <c r="U93" s="353" t="s">
        <v>109</v>
      </c>
      <c r="V93" s="353" t="s">
        <v>109</v>
      </c>
      <c r="W93" s="353" t="s">
        <v>109</v>
      </c>
      <c r="X93" s="353" t="s">
        <v>109</v>
      </c>
      <c r="Y93" s="353" t="s">
        <v>109</v>
      </c>
      <c r="Z93" s="353" t="s">
        <v>109</v>
      </c>
      <c r="AA93" s="353" t="s">
        <v>109</v>
      </c>
      <c r="AB93" s="353" t="s">
        <v>279</v>
      </c>
      <c r="AC93" s="353" t="s">
        <v>279</v>
      </c>
      <c r="AD93" s="353" t="s">
        <v>279</v>
      </c>
      <c r="AE93" s="353" t="s">
        <v>279</v>
      </c>
      <c r="AF93" s="353" t="s">
        <v>279</v>
      </c>
      <c r="AG93" s="353" t="s">
        <v>279</v>
      </c>
      <c r="AH93" s="353" t="s">
        <v>279</v>
      </c>
      <c r="AI93" s="353" t="s">
        <v>279</v>
      </c>
      <c r="AJ93" s="353" t="s">
        <v>279</v>
      </c>
      <c r="AK93" s="353" t="s">
        <v>279</v>
      </c>
      <c r="AL93" s="353" t="s">
        <v>279</v>
      </c>
      <c r="AM93" s="353" t="s">
        <v>279</v>
      </c>
      <c r="AN93" s="353" t="s">
        <v>109</v>
      </c>
      <c r="AO93" s="353" t="s">
        <v>109</v>
      </c>
      <c r="AP93" s="353" t="s">
        <v>109</v>
      </c>
      <c r="AQ93" s="353" t="s">
        <v>109</v>
      </c>
      <c r="AR93" s="353" t="s">
        <v>109</v>
      </c>
      <c r="AS93" s="353" t="s">
        <v>109</v>
      </c>
      <c r="AT93" s="353" t="s">
        <v>279</v>
      </c>
      <c r="AU93" s="353" t="s">
        <v>279</v>
      </c>
      <c r="AV93" s="353" t="s">
        <v>279</v>
      </c>
      <c r="AW93" s="353" t="s">
        <v>279</v>
      </c>
      <c r="AX93" s="353" t="s">
        <v>279</v>
      </c>
      <c r="AY93" s="353" t="s">
        <v>279</v>
      </c>
      <c r="AZ93" s="353" t="s">
        <v>279</v>
      </c>
      <c r="BA93" s="353" t="s">
        <v>279</v>
      </c>
      <c r="BB93" s="353" t="s">
        <v>279</v>
      </c>
      <c r="BC93" s="353" t="s">
        <v>279</v>
      </c>
      <c r="BD93" s="353" t="s">
        <v>279</v>
      </c>
      <c r="BE93" s="353" t="s">
        <v>279</v>
      </c>
      <c r="BF93" s="353" t="s">
        <v>279</v>
      </c>
      <c r="BG93" s="353" t="s">
        <v>279</v>
      </c>
      <c r="BH93" s="353" t="s">
        <v>279</v>
      </c>
      <c r="BI93" s="353" t="s">
        <v>279</v>
      </c>
      <c r="BJ93" s="353" t="s">
        <v>279</v>
      </c>
      <c r="BK93" s="353" t="s">
        <v>279</v>
      </c>
      <c r="BL93" s="353" t="s">
        <v>279</v>
      </c>
      <c r="BM93" s="353" t="s">
        <v>279</v>
      </c>
      <c r="BN93" s="353" t="s">
        <v>279</v>
      </c>
      <c r="BO93" s="353" t="s">
        <v>279</v>
      </c>
      <c r="BP93" s="353" t="s">
        <v>279</v>
      </c>
      <c r="BQ93" s="353" t="s">
        <v>279</v>
      </c>
      <c r="BR93" s="353" t="s">
        <v>279</v>
      </c>
      <c r="BS93" s="353" t="s">
        <v>279</v>
      </c>
      <c r="BT93" s="353" t="s">
        <v>279</v>
      </c>
      <c r="BU93" s="353" t="s">
        <v>279</v>
      </c>
      <c r="BV93" s="353" t="s">
        <v>279</v>
      </c>
      <c r="BW93" s="353" t="s">
        <v>279</v>
      </c>
      <c r="BX93" s="353"/>
    </row>
    <row r="94">
      <c r="A94" s="56" t="s">
        <v>218</v>
      </c>
      <c r="B94" s="84" t="s">
        <v>219</v>
      </c>
      <c r="C94" s="102" t="s">
        <v>108</v>
      </c>
      <c r="D94" s="349" t="s">
        <v>109</v>
      </c>
      <c r="E94" s="349" t="s">
        <v>109</v>
      </c>
      <c r="F94" s="349" t="s">
        <v>109</v>
      </c>
      <c r="G94" s="349" t="s">
        <v>109</v>
      </c>
      <c r="H94" s="349" t="s">
        <v>109</v>
      </c>
      <c r="I94" s="349" t="s">
        <v>109</v>
      </c>
      <c r="J94" s="349" t="s">
        <v>109</v>
      </c>
      <c r="K94" s="349" t="s">
        <v>109</v>
      </c>
      <c r="L94" s="349" t="s">
        <v>109</v>
      </c>
      <c r="M94" s="349" t="s">
        <v>109</v>
      </c>
      <c r="N94" s="349" t="s">
        <v>109</v>
      </c>
      <c r="O94" s="349" t="s">
        <v>109</v>
      </c>
      <c r="P94" s="349" t="s">
        <v>109</v>
      </c>
      <c r="Q94" s="349" t="s">
        <v>109</v>
      </c>
      <c r="R94" s="349" t="s">
        <v>109</v>
      </c>
      <c r="S94" s="349" t="s">
        <v>109</v>
      </c>
      <c r="T94" s="349" t="s">
        <v>109</v>
      </c>
      <c r="U94" s="349" t="str">
        <f>U95</f>
        <v>н/д</v>
      </c>
      <c r="V94" s="349" t="s">
        <v>109</v>
      </c>
      <c r="W94" s="349" t="s">
        <v>109</v>
      </c>
      <c r="X94" s="349" t="s">
        <v>109</v>
      </c>
      <c r="Y94" s="349" t="s">
        <v>109</v>
      </c>
      <c r="Z94" s="349" t="s">
        <v>109</v>
      </c>
      <c r="AA94" s="349" t="str">
        <f>AA95</f>
        <v>н/д</v>
      </c>
      <c r="AB94" s="349" t="str">
        <f>AB95</f>
        <v>н/д</v>
      </c>
      <c r="AC94" s="349" t="str">
        <f t="shared" ref="AC94:BW94" si="24">AC95</f>
        <v>н/д</v>
      </c>
      <c r="AD94" s="349" t="str">
        <f t="shared" si="24"/>
        <v>н/д</v>
      </c>
      <c r="AE94" s="349" t="str">
        <f t="shared" si="24"/>
        <v>н/д</v>
      </c>
      <c r="AF94" s="349" t="str">
        <f t="shared" si="24"/>
        <v>н/д</v>
      </c>
      <c r="AG94" s="349" t="str">
        <f t="shared" si="24"/>
        <v>н/д</v>
      </c>
      <c r="AH94" s="349" t="str">
        <f t="shared" si="24"/>
        <v>н/д</v>
      </c>
      <c r="AI94" s="349" t="str">
        <f t="shared" si="24"/>
        <v>н/д</v>
      </c>
      <c r="AJ94" s="349" t="str">
        <f t="shared" si="24"/>
        <v>н/д</v>
      </c>
      <c r="AK94" s="349" t="str">
        <f t="shared" si="24"/>
        <v>н/д</v>
      </c>
      <c r="AL94" s="349" t="str">
        <f t="shared" si="24"/>
        <v>н/д</v>
      </c>
      <c r="AM94" s="349" t="str">
        <f t="shared" si="24"/>
        <v>н/д</v>
      </c>
      <c r="AN94" s="349" t="str">
        <f t="shared" si="24"/>
        <v>н/д</v>
      </c>
      <c r="AO94" s="349" t="str">
        <f t="shared" si="24"/>
        <v>н/д</v>
      </c>
      <c r="AP94" s="349" t="str">
        <f t="shared" si="24"/>
        <v>н/д</v>
      </c>
      <c r="AQ94" s="349" t="str">
        <f t="shared" si="24"/>
        <v>н/д</v>
      </c>
      <c r="AR94" s="349" t="str">
        <f t="shared" si="24"/>
        <v>н/д</v>
      </c>
      <c r="AS94" s="349" t="str">
        <f t="shared" si="24"/>
        <v>н/д</v>
      </c>
      <c r="AT94" s="349" t="str">
        <f t="shared" si="24"/>
        <v>н/д</v>
      </c>
      <c r="AU94" s="349" t="str">
        <f t="shared" si="24"/>
        <v>н/д</v>
      </c>
      <c r="AV94" s="349" t="str">
        <f t="shared" si="24"/>
        <v>н/д</v>
      </c>
      <c r="AW94" s="349" t="str">
        <f t="shared" si="24"/>
        <v>н/д</v>
      </c>
      <c r="AX94" s="349" t="str">
        <f t="shared" si="24"/>
        <v>н/д</v>
      </c>
      <c r="AY94" s="349" t="str">
        <f t="shared" si="24"/>
        <v>н/д</v>
      </c>
      <c r="AZ94" s="349" t="str">
        <f t="shared" si="24"/>
        <v>н/д</v>
      </c>
      <c r="BA94" s="349" t="str">
        <f t="shared" si="24"/>
        <v>н/д</v>
      </c>
      <c r="BB94" s="349" t="str">
        <f t="shared" si="24"/>
        <v>н/д</v>
      </c>
      <c r="BC94" s="349" t="str">
        <f t="shared" si="24"/>
        <v>н/д</v>
      </c>
      <c r="BD94" s="349" t="str">
        <f t="shared" si="24"/>
        <v>н/д</v>
      </c>
      <c r="BE94" s="349" t="str">
        <f t="shared" si="24"/>
        <v>н/д</v>
      </c>
      <c r="BF94" s="349" t="str">
        <f t="shared" si="24"/>
        <v>н/д</v>
      </c>
      <c r="BG94" s="349" t="str">
        <f t="shared" si="24"/>
        <v>н/д</v>
      </c>
      <c r="BH94" s="349" t="str">
        <f t="shared" si="24"/>
        <v>н/д</v>
      </c>
      <c r="BI94" s="349" t="str">
        <f t="shared" si="24"/>
        <v>н/д</v>
      </c>
      <c r="BJ94" s="349" t="str">
        <f t="shared" si="24"/>
        <v>н/д</v>
      </c>
      <c r="BK94" s="349" t="str">
        <f t="shared" si="24"/>
        <v>н/д</v>
      </c>
      <c r="BL94" s="349" t="str">
        <f t="shared" si="24"/>
        <v>н/д</v>
      </c>
      <c r="BM94" s="349" t="str">
        <f t="shared" si="24"/>
        <v>н/д</v>
      </c>
      <c r="BN94" s="349" t="str">
        <f t="shared" si="24"/>
        <v>н/д</v>
      </c>
      <c r="BO94" s="349" t="str">
        <f t="shared" si="24"/>
        <v>н/д</v>
      </c>
      <c r="BP94" s="349" t="str">
        <f t="shared" si="24"/>
        <v>н/д</v>
      </c>
      <c r="BQ94" s="349" t="str">
        <f t="shared" si="24"/>
        <v>н/д</v>
      </c>
      <c r="BR94" s="349" t="str">
        <f t="shared" si="24"/>
        <v>н/д</v>
      </c>
      <c r="BS94" s="349" t="str">
        <f t="shared" si="24"/>
        <v>н/д</v>
      </c>
      <c r="BT94" s="349" t="str">
        <f t="shared" si="24"/>
        <v>н/д</v>
      </c>
      <c r="BU94" s="349" t="str">
        <f t="shared" si="24"/>
        <v>н/д</v>
      </c>
      <c r="BV94" s="349" t="str">
        <f t="shared" si="24"/>
        <v>н/д</v>
      </c>
      <c r="BW94" s="349" t="str">
        <f t="shared" si="24"/>
        <v>н/д</v>
      </c>
      <c r="BX94" s="349" t="s">
        <v>109</v>
      </c>
    </row>
    <row r="95" ht="31.5">
      <c r="A95" s="63" t="s">
        <v>220</v>
      </c>
      <c r="B95" s="72" t="s">
        <v>221</v>
      </c>
      <c r="C95" s="72" t="s">
        <v>222</v>
      </c>
      <c r="D95" s="353" t="s">
        <v>109</v>
      </c>
      <c r="E95" s="353" t="s">
        <v>109</v>
      </c>
      <c r="F95" s="353" t="s">
        <v>109</v>
      </c>
      <c r="G95" s="353" t="s">
        <v>109</v>
      </c>
      <c r="H95" s="353" t="s">
        <v>109</v>
      </c>
      <c r="I95" s="353" t="s">
        <v>109</v>
      </c>
      <c r="J95" s="353" t="s">
        <v>109</v>
      </c>
      <c r="K95" s="353" t="s">
        <v>109</v>
      </c>
      <c r="L95" s="353" t="s">
        <v>109</v>
      </c>
      <c r="M95" s="353" t="s">
        <v>109</v>
      </c>
      <c r="N95" s="353" t="s">
        <v>109</v>
      </c>
      <c r="O95" s="353" t="s">
        <v>109</v>
      </c>
      <c r="P95" s="353" t="s">
        <v>109</v>
      </c>
      <c r="Q95" s="353" t="s">
        <v>109</v>
      </c>
      <c r="R95" s="353" t="s">
        <v>109</v>
      </c>
      <c r="S95" s="353" t="s">
        <v>109</v>
      </c>
      <c r="T95" s="353" t="s">
        <v>109</v>
      </c>
      <c r="U95" s="353" t="s">
        <v>109</v>
      </c>
      <c r="V95" s="353" t="s">
        <v>109</v>
      </c>
      <c r="W95" s="353" t="s">
        <v>109</v>
      </c>
      <c r="X95" s="353" t="s">
        <v>109</v>
      </c>
      <c r="Y95" s="353" t="s">
        <v>109</v>
      </c>
      <c r="Z95" s="353" t="s">
        <v>109</v>
      </c>
      <c r="AA95" s="353" t="s">
        <v>109</v>
      </c>
      <c r="AB95" s="353" t="s">
        <v>109</v>
      </c>
      <c r="AC95" s="353" t="s">
        <v>109</v>
      </c>
      <c r="AD95" s="353" t="s">
        <v>109</v>
      </c>
      <c r="AE95" s="353" t="s">
        <v>109</v>
      </c>
      <c r="AF95" s="353" t="s">
        <v>109</v>
      </c>
      <c r="AG95" s="353" t="s">
        <v>109</v>
      </c>
      <c r="AH95" s="353" t="s">
        <v>109</v>
      </c>
      <c r="AI95" s="353" t="s">
        <v>109</v>
      </c>
      <c r="AJ95" s="353" t="s">
        <v>109</v>
      </c>
      <c r="AK95" s="353" t="s">
        <v>109</v>
      </c>
      <c r="AL95" s="353" t="s">
        <v>109</v>
      </c>
      <c r="AM95" s="353" t="s">
        <v>109</v>
      </c>
      <c r="AN95" s="353" t="s">
        <v>109</v>
      </c>
      <c r="AO95" s="353" t="s">
        <v>109</v>
      </c>
      <c r="AP95" s="353" t="s">
        <v>109</v>
      </c>
      <c r="AQ95" s="353" t="s">
        <v>109</v>
      </c>
      <c r="AR95" s="353" t="s">
        <v>109</v>
      </c>
      <c r="AS95" s="353" t="s">
        <v>109</v>
      </c>
      <c r="AT95" s="353" t="s">
        <v>109</v>
      </c>
      <c r="AU95" s="353" t="s">
        <v>109</v>
      </c>
      <c r="AV95" s="353" t="s">
        <v>109</v>
      </c>
      <c r="AW95" s="353" t="s">
        <v>109</v>
      </c>
      <c r="AX95" s="353" t="s">
        <v>109</v>
      </c>
      <c r="AY95" s="353" t="s">
        <v>109</v>
      </c>
      <c r="AZ95" s="353" t="s">
        <v>109</v>
      </c>
      <c r="BA95" s="353" t="s">
        <v>109</v>
      </c>
      <c r="BB95" s="353" t="s">
        <v>109</v>
      </c>
      <c r="BC95" s="353" t="s">
        <v>109</v>
      </c>
      <c r="BD95" s="353" t="s">
        <v>109</v>
      </c>
      <c r="BE95" s="353" t="s">
        <v>109</v>
      </c>
      <c r="BF95" s="353" t="s">
        <v>109</v>
      </c>
      <c r="BG95" s="353" t="s">
        <v>109</v>
      </c>
      <c r="BH95" s="353" t="s">
        <v>109</v>
      </c>
      <c r="BI95" s="353" t="s">
        <v>109</v>
      </c>
      <c r="BJ95" s="353" t="s">
        <v>109</v>
      </c>
      <c r="BK95" s="353" t="s">
        <v>109</v>
      </c>
      <c r="BL95" s="353" t="s">
        <v>109</v>
      </c>
      <c r="BM95" s="353" t="s">
        <v>109</v>
      </c>
      <c r="BN95" s="353" t="s">
        <v>109</v>
      </c>
      <c r="BO95" s="353" t="s">
        <v>109</v>
      </c>
      <c r="BP95" s="353" t="s">
        <v>109</v>
      </c>
      <c r="BQ95" s="353" t="s">
        <v>109</v>
      </c>
      <c r="BR95" s="353" t="s">
        <v>109</v>
      </c>
      <c r="BS95" s="353" t="s">
        <v>109</v>
      </c>
      <c r="BT95" s="353" t="s">
        <v>109</v>
      </c>
      <c r="BU95" s="353" t="s">
        <v>109</v>
      </c>
      <c r="BV95" s="353" t="s">
        <v>109</v>
      </c>
      <c r="BW95" s="353" t="s">
        <v>109</v>
      </c>
      <c r="BX95" s="353" t="s">
        <v>109</v>
      </c>
    </row>
    <row r="96" ht="31.5">
      <c r="A96" s="63" t="s">
        <v>220</v>
      </c>
      <c r="B96" s="72" t="s">
        <v>223</v>
      </c>
      <c r="C96" s="72" t="s">
        <v>224</v>
      </c>
      <c r="D96" s="353" t="s">
        <v>109</v>
      </c>
      <c r="E96" s="353" t="s">
        <v>109</v>
      </c>
      <c r="F96" s="353" t="s">
        <v>109</v>
      </c>
      <c r="G96" s="353" t="s">
        <v>109</v>
      </c>
      <c r="H96" s="353" t="s">
        <v>109</v>
      </c>
      <c r="I96" s="353" t="s">
        <v>109</v>
      </c>
      <c r="J96" s="353" t="s">
        <v>109</v>
      </c>
      <c r="K96" s="353" t="s">
        <v>109</v>
      </c>
      <c r="L96" s="353" t="s">
        <v>109</v>
      </c>
      <c r="M96" s="353" t="s">
        <v>109</v>
      </c>
      <c r="N96" s="353" t="s">
        <v>109</v>
      </c>
      <c r="O96" s="353" t="s">
        <v>109</v>
      </c>
      <c r="P96" s="353" t="s">
        <v>109</v>
      </c>
      <c r="Q96" s="353" t="s">
        <v>109</v>
      </c>
      <c r="R96" s="353" t="s">
        <v>109</v>
      </c>
      <c r="S96" s="353" t="s">
        <v>109</v>
      </c>
      <c r="T96" s="353" t="s">
        <v>109</v>
      </c>
      <c r="U96" s="353" t="s">
        <v>109</v>
      </c>
      <c r="V96" s="353" t="s">
        <v>109</v>
      </c>
      <c r="W96" s="353" t="s">
        <v>109</v>
      </c>
      <c r="X96" s="353" t="s">
        <v>109</v>
      </c>
      <c r="Y96" s="353" t="s">
        <v>109</v>
      </c>
      <c r="Z96" s="353" t="s">
        <v>109</v>
      </c>
      <c r="AA96" s="353" t="s">
        <v>109</v>
      </c>
      <c r="AB96" s="353" t="s">
        <v>109</v>
      </c>
      <c r="AC96" s="353" t="s">
        <v>109</v>
      </c>
      <c r="AD96" s="353" t="s">
        <v>109</v>
      </c>
      <c r="AE96" s="353" t="s">
        <v>109</v>
      </c>
      <c r="AF96" s="353" t="s">
        <v>109</v>
      </c>
      <c r="AG96" s="353" t="s">
        <v>109</v>
      </c>
      <c r="AH96" s="353" t="s">
        <v>109</v>
      </c>
      <c r="AI96" s="353" t="s">
        <v>109</v>
      </c>
      <c r="AJ96" s="353" t="s">
        <v>109</v>
      </c>
      <c r="AK96" s="353" t="s">
        <v>109</v>
      </c>
      <c r="AL96" s="353" t="s">
        <v>109</v>
      </c>
      <c r="AM96" s="353" t="s">
        <v>109</v>
      </c>
      <c r="AN96" s="353" t="s">
        <v>109</v>
      </c>
      <c r="AO96" s="353" t="s">
        <v>109</v>
      </c>
      <c r="AP96" s="353" t="s">
        <v>109</v>
      </c>
      <c r="AQ96" s="353" t="s">
        <v>109</v>
      </c>
      <c r="AR96" s="353" t="s">
        <v>109</v>
      </c>
      <c r="AS96" s="353" t="s">
        <v>109</v>
      </c>
      <c r="AT96" s="353" t="s">
        <v>109</v>
      </c>
      <c r="AU96" s="353" t="s">
        <v>109</v>
      </c>
      <c r="AV96" s="353" t="s">
        <v>109</v>
      </c>
      <c r="AW96" s="353" t="s">
        <v>109</v>
      </c>
      <c r="AX96" s="353" t="s">
        <v>109</v>
      </c>
      <c r="AY96" s="353" t="s">
        <v>109</v>
      </c>
      <c r="AZ96" s="353" t="s">
        <v>109</v>
      </c>
      <c r="BA96" s="353" t="s">
        <v>109</v>
      </c>
      <c r="BB96" s="353" t="s">
        <v>109</v>
      </c>
      <c r="BC96" s="353" t="s">
        <v>109</v>
      </c>
      <c r="BD96" s="353" t="s">
        <v>109</v>
      </c>
      <c r="BE96" s="353" t="s">
        <v>109</v>
      </c>
      <c r="BF96" s="353" t="s">
        <v>109</v>
      </c>
      <c r="BG96" s="353" t="s">
        <v>109</v>
      </c>
      <c r="BH96" s="353" t="s">
        <v>109</v>
      </c>
      <c r="BI96" s="353" t="s">
        <v>109</v>
      </c>
      <c r="BJ96" s="353" t="s">
        <v>109</v>
      </c>
      <c r="BK96" s="353" t="s">
        <v>109</v>
      </c>
      <c r="BL96" s="353" t="s">
        <v>109</v>
      </c>
      <c r="BM96" s="353" t="s">
        <v>109</v>
      </c>
      <c r="BN96" s="353" t="s">
        <v>109</v>
      </c>
      <c r="BO96" s="353" t="s">
        <v>109</v>
      </c>
      <c r="BP96" s="353" t="s">
        <v>109</v>
      </c>
      <c r="BQ96" s="353" t="s">
        <v>109</v>
      </c>
      <c r="BR96" s="353" t="s">
        <v>109</v>
      </c>
      <c r="BS96" s="353" t="s">
        <v>109</v>
      </c>
      <c r="BT96" s="353" t="s">
        <v>109</v>
      </c>
      <c r="BU96" s="353" t="s">
        <v>109</v>
      </c>
      <c r="BV96" s="353" t="s">
        <v>109</v>
      </c>
      <c r="BW96" s="353" t="s">
        <v>109</v>
      </c>
      <c r="BX96" s="353" t="s">
        <v>109</v>
      </c>
    </row>
    <row r="97" ht="31.5">
      <c r="A97" s="63" t="s">
        <v>220</v>
      </c>
      <c r="B97" s="72" t="s">
        <v>225</v>
      </c>
      <c r="C97" s="72" t="s">
        <v>226</v>
      </c>
      <c r="D97" s="353" t="s">
        <v>109</v>
      </c>
      <c r="E97" s="353" t="s">
        <v>109</v>
      </c>
      <c r="F97" s="353" t="s">
        <v>109</v>
      </c>
      <c r="G97" s="353" t="s">
        <v>109</v>
      </c>
      <c r="H97" s="353" t="s">
        <v>109</v>
      </c>
      <c r="I97" s="353" t="s">
        <v>109</v>
      </c>
      <c r="J97" s="353" t="s">
        <v>109</v>
      </c>
      <c r="K97" s="353" t="s">
        <v>109</v>
      </c>
      <c r="L97" s="353" t="s">
        <v>109</v>
      </c>
      <c r="M97" s="353" t="s">
        <v>109</v>
      </c>
      <c r="N97" s="353" t="s">
        <v>109</v>
      </c>
      <c r="O97" s="353" t="s">
        <v>109</v>
      </c>
      <c r="P97" s="353" t="s">
        <v>109</v>
      </c>
      <c r="Q97" s="353" t="s">
        <v>109</v>
      </c>
      <c r="R97" s="353" t="s">
        <v>109</v>
      </c>
      <c r="S97" s="353" t="s">
        <v>109</v>
      </c>
      <c r="T97" s="353" t="s">
        <v>109</v>
      </c>
      <c r="U97" s="353" t="s">
        <v>109</v>
      </c>
      <c r="V97" s="353" t="s">
        <v>109</v>
      </c>
      <c r="W97" s="353" t="s">
        <v>109</v>
      </c>
      <c r="X97" s="353" t="s">
        <v>109</v>
      </c>
      <c r="Y97" s="353" t="s">
        <v>109</v>
      </c>
      <c r="Z97" s="353" t="s">
        <v>109</v>
      </c>
      <c r="AA97" s="353" t="s">
        <v>109</v>
      </c>
      <c r="AB97" s="353" t="s">
        <v>109</v>
      </c>
      <c r="AC97" s="353" t="s">
        <v>109</v>
      </c>
      <c r="AD97" s="353" t="s">
        <v>109</v>
      </c>
      <c r="AE97" s="353" t="s">
        <v>109</v>
      </c>
      <c r="AF97" s="353" t="s">
        <v>109</v>
      </c>
      <c r="AG97" s="353" t="s">
        <v>109</v>
      </c>
      <c r="AH97" s="353" t="s">
        <v>109</v>
      </c>
      <c r="AI97" s="353" t="s">
        <v>109</v>
      </c>
      <c r="AJ97" s="353" t="s">
        <v>109</v>
      </c>
      <c r="AK97" s="353" t="s">
        <v>109</v>
      </c>
      <c r="AL97" s="353" t="s">
        <v>109</v>
      </c>
      <c r="AM97" s="353" t="s">
        <v>109</v>
      </c>
      <c r="AN97" s="353" t="s">
        <v>109</v>
      </c>
      <c r="AO97" s="353" t="s">
        <v>109</v>
      </c>
      <c r="AP97" s="353" t="s">
        <v>109</v>
      </c>
      <c r="AQ97" s="353" t="s">
        <v>109</v>
      </c>
      <c r="AR97" s="353" t="s">
        <v>109</v>
      </c>
      <c r="AS97" s="353" t="s">
        <v>109</v>
      </c>
      <c r="AT97" s="353" t="s">
        <v>109</v>
      </c>
      <c r="AU97" s="353" t="s">
        <v>109</v>
      </c>
      <c r="AV97" s="353" t="s">
        <v>109</v>
      </c>
      <c r="AW97" s="353" t="s">
        <v>109</v>
      </c>
      <c r="AX97" s="353" t="s">
        <v>109</v>
      </c>
      <c r="AY97" s="353" t="s">
        <v>109</v>
      </c>
      <c r="AZ97" s="353" t="s">
        <v>109</v>
      </c>
      <c r="BA97" s="353" t="s">
        <v>109</v>
      </c>
      <c r="BB97" s="353" t="s">
        <v>109</v>
      </c>
      <c r="BC97" s="353" t="s">
        <v>109</v>
      </c>
      <c r="BD97" s="353" t="s">
        <v>109</v>
      </c>
      <c r="BE97" s="353" t="s">
        <v>109</v>
      </c>
      <c r="BF97" s="353" t="s">
        <v>109</v>
      </c>
      <c r="BG97" s="353" t="s">
        <v>109</v>
      </c>
      <c r="BH97" s="353" t="s">
        <v>109</v>
      </c>
      <c r="BI97" s="353" t="s">
        <v>109</v>
      </c>
      <c r="BJ97" s="353" t="s">
        <v>109</v>
      </c>
      <c r="BK97" s="353" t="s">
        <v>109</v>
      </c>
      <c r="BL97" s="353" t="s">
        <v>109</v>
      </c>
      <c r="BM97" s="353" t="s">
        <v>109</v>
      </c>
      <c r="BN97" s="353" t="s">
        <v>109</v>
      </c>
      <c r="BO97" s="353" t="s">
        <v>109</v>
      </c>
      <c r="BP97" s="353" t="s">
        <v>109</v>
      </c>
      <c r="BQ97" s="353" t="s">
        <v>109</v>
      </c>
      <c r="BR97" s="353" t="s">
        <v>109</v>
      </c>
      <c r="BS97" s="353" t="s">
        <v>109</v>
      </c>
      <c r="BT97" s="353" t="s">
        <v>109</v>
      </c>
      <c r="BU97" s="353" t="s">
        <v>109</v>
      </c>
      <c r="BV97" s="353" t="s">
        <v>109</v>
      </c>
      <c r="BW97" s="353" t="s">
        <v>109</v>
      </c>
      <c r="BX97" s="353" t="s">
        <v>109</v>
      </c>
    </row>
    <row r="98" ht="63">
      <c r="A98" s="63" t="s">
        <v>220</v>
      </c>
      <c r="B98" s="72" t="s">
        <v>227</v>
      </c>
      <c r="C98" s="72" t="s">
        <v>228</v>
      </c>
      <c r="D98" s="353" t="s">
        <v>109</v>
      </c>
      <c r="E98" s="353" t="s">
        <v>109</v>
      </c>
      <c r="F98" s="353" t="s">
        <v>109</v>
      </c>
      <c r="G98" s="353" t="s">
        <v>109</v>
      </c>
      <c r="H98" s="353" t="s">
        <v>109</v>
      </c>
      <c r="I98" s="353" t="s">
        <v>109</v>
      </c>
      <c r="J98" s="353" t="s">
        <v>109</v>
      </c>
      <c r="K98" s="353" t="s">
        <v>109</v>
      </c>
      <c r="L98" s="353" t="s">
        <v>109</v>
      </c>
      <c r="M98" s="353" t="s">
        <v>109</v>
      </c>
      <c r="N98" s="353" t="s">
        <v>109</v>
      </c>
      <c r="O98" s="353" t="s">
        <v>109</v>
      </c>
      <c r="P98" s="353" t="s">
        <v>109</v>
      </c>
      <c r="Q98" s="353" t="s">
        <v>109</v>
      </c>
      <c r="R98" s="353" t="s">
        <v>109</v>
      </c>
      <c r="S98" s="353" t="s">
        <v>109</v>
      </c>
      <c r="T98" s="353" t="s">
        <v>109</v>
      </c>
      <c r="U98" s="353" t="s">
        <v>109</v>
      </c>
      <c r="V98" s="353" t="s">
        <v>109</v>
      </c>
      <c r="W98" s="353" t="s">
        <v>109</v>
      </c>
      <c r="X98" s="353" t="s">
        <v>109</v>
      </c>
      <c r="Y98" s="353" t="s">
        <v>109</v>
      </c>
      <c r="Z98" s="353" t="s">
        <v>109</v>
      </c>
      <c r="AA98" s="353" t="s">
        <v>109</v>
      </c>
      <c r="AB98" s="353" t="s">
        <v>109</v>
      </c>
      <c r="AC98" s="353" t="s">
        <v>109</v>
      </c>
      <c r="AD98" s="353" t="s">
        <v>109</v>
      </c>
      <c r="AE98" s="353" t="s">
        <v>109</v>
      </c>
      <c r="AF98" s="353" t="s">
        <v>109</v>
      </c>
      <c r="AG98" s="353" t="s">
        <v>109</v>
      </c>
      <c r="AH98" s="353" t="s">
        <v>109</v>
      </c>
      <c r="AI98" s="353" t="s">
        <v>109</v>
      </c>
      <c r="AJ98" s="353" t="s">
        <v>109</v>
      </c>
      <c r="AK98" s="353" t="s">
        <v>109</v>
      </c>
      <c r="AL98" s="353" t="s">
        <v>109</v>
      </c>
      <c r="AM98" s="353" t="s">
        <v>109</v>
      </c>
      <c r="AN98" s="353" t="s">
        <v>109</v>
      </c>
      <c r="AO98" s="353" t="s">
        <v>109</v>
      </c>
      <c r="AP98" s="353" t="s">
        <v>109</v>
      </c>
      <c r="AQ98" s="353" t="s">
        <v>109</v>
      </c>
      <c r="AR98" s="353" t="s">
        <v>109</v>
      </c>
      <c r="AS98" s="353" t="s">
        <v>109</v>
      </c>
      <c r="AT98" s="353" t="s">
        <v>109</v>
      </c>
      <c r="AU98" s="353" t="s">
        <v>109</v>
      </c>
      <c r="AV98" s="353" t="s">
        <v>109</v>
      </c>
      <c r="AW98" s="353" t="s">
        <v>109</v>
      </c>
      <c r="AX98" s="353" t="s">
        <v>109</v>
      </c>
      <c r="AY98" s="353" t="s">
        <v>109</v>
      </c>
      <c r="AZ98" s="353" t="s">
        <v>109</v>
      </c>
      <c r="BA98" s="353" t="s">
        <v>109</v>
      </c>
      <c r="BB98" s="353" t="s">
        <v>109</v>
      </c>
      <c r="BC98" s="353" t="s">
        <v>109</v>
      </c>
      <c r="BD98" s="353" t="s">
        <v>109</v>
      </c>
      <c r="BE98" s="353" t="s">
        <v>109</v>
      </c>
      <c r="BF98" s="353" t="s">
        <v>109</v>
      </c>
      <c r="BG98" s="353" t="s">
        <v>109</v>
      </c>
      <c r="BH98" s="353" t="s">
        <v>109</v>
      </c>
      <c r="BI98" s="353" t="s">
        <v>109</v>
      </c>
      <c r="BJ98" s="353" t="s">
        <v>109</v>
      </c>
      <c r="BK98" s="353" t="s">
        <v>109</v>
      </c>
      <c r="BL98" s="353" t="s">
        <v>109</v>
      </c>
      <c r="BM98" s="353" t="s">
        <v>109</v>
      </c>
      <c r="BN98" s="353" t="s">
        <v>109</v>
      </c>
      <c r="BO98" s="353" t="s">
        <v>109</v>
      </c>
      <c r="BP98" s="353" t="s">
        <v>109</v>
      </c>
      <c r="BQ98" s="353" t="s">
        <v>109</v>
      </c>
      <c r="BR98" s="353" t="s">
        <v>109</v>
      </c>
      <c r="BS98" s="353" t="s">
        <v>109</v>
      </c>
      <c r="BT98" s="353" t="s">
        <v>109</v>
      </c>
      <c r="BU98" s="353" t="s">
        <v>109</v>
      </c>
      <c r="BV98" s="353" t="s">
        <v>109</v>
      </c>
      <c r="BW98" s="353" t="s">
        <v>109</v>
      </c>
      <c r="BX98" s="353" t="s">
        <v>109</v>
      </c>
    </row>
    <row r="99" ht="31.5">
      <c r="A99" s="63" t="s">
        <v>220</v>
      </c>
      <c r="B99" s="72" t="s">
        <v>229</v>
      </c>
      <c r="C99" s="72" t="s">
        <v>230</v>
      </c>
      <c r="D99" s="353" t="s">
        <v>109</v>
      </c>
      <c r="E99" s="353" t="s">
        <v>109</v>
      </c>
      <c r="F99" s="353" t="s">
        <v>109</v>
      </c>
      <c r="G99" s="353" t="s">
        <v>109</v>
      </c>
      <c r="H99" s="353" t="s">
        <v>109</v>
      </c>
      <c r="I99" s="353" t="s">
        <v>109</v>
      </c>
      <c r="J99" s="353" t="s">
        <v>109</v>
      </c>
      <c r="K99" s="353" t="s">
        <v>109</v>
      </c>
      <c r="L99" s="353" t="s">
        <v>109</v>
      </c>
      <c r="M99" s="353" t="s">
        <v>109</v>
      </c>
      <c r="N99" s="353" t="s">
        <v>109</v>
      </c>
      <c r="O99" s="353" t="s">
        <v>109</v>
      </c>
      <c r="P99" s="353" t="s">
        <v>109</v>
      </c>
      <c r="Q99" s="353" t="s">
        <v>109</v>
      </c>
      <c r="R99" s="353" t="s">
        <v>109</v>
      </c>
      <c r="S99" s="353" t="s">
        <v>109</v>
      </c>
      <c r="T99" s="353" t="s">
        <v>109</v>
      </c>
      <c r="U99" s="353" t="s">
        <v>109</v>
      </c>
      <c r="V99" s="353" t="s">
        <v>109</v>
      </c>
      <c r="W99" s="353" t="s">
        <v>109</v>
      </c>
      <c r="X99" s="353" t="s">
        <v>109</v>
      </c>
      <c r="Y99" s="353" t="s">
        <v>109</v>
      </c>
      <c r="Z99" s="353" t="s">
        <v>109</v>
      </c>
      <c r="AA99" s="353" t="s">
        <v>109</v>
      </c>
      <c r="AB99" s="353" t="s">
        <v>109</v>
      </c>
      <c r="AC99" s="353" t="s">
        <v>109</v>
      </c>
      <c r="AD99" s="353" t="s">
        <v>109</v>
      </c>
      <c r="AE99" s="353" t="s">
        <v>109</v>
      </c>
      <c r="AF99" s="353" t="s">
        <v>109</v>
      </c>
      <c r="AG99" s="353" t="s">
        <v>109</v>
      </c>
      <c r="AH99" s="353" t="s">
        <v>109</v>
      </c>
      <c r="AI99" s="353" t="s">
        <v>109</v>
      </c>
      <c r="AJ99" s="353" t="s">
        <v>109</v>
      </c>
      <c r="AK99" s="353" t="s">
        <v>109</v>
      </c>
      <c r="AL99" s="353" t="s">
        <v>109</v>
      </c>
      <c r="AM99" s="353" t="s">
        <v>109</v>
      </c>
      <c r="AN99" s="353" t="s">
        <v>109</v>
      </c>
      <c r="AO99" s="353" t="s">
        <v>109</v>
      </c>
      <c r="AP99" s="353" t="s">
        <v>109</v>
      </c>
      <c r="AQ99" s="353" t="s">
        <v>109</v>
      </c>
      <c r="AR99" s="353" t="s">
        <v>109</v>
      </c>
      <c r="AS99" s="353" t="s">
        <v>109</v>
      </c>
      <c r="AT99" s="353" t="s">
        <v>109</v>
      </c>
      <c r="AU99" s="353" t="s">
        <v>109</v>
      </c>
      <c r="AV99" s="353" t="s">
        <v>109</v>
      </c>
      <c r="AW99" s="353" t="s">
        <v>109</v>
      </c>
      <c r="AX99" s="353" t="s">
        <v>109</v>
      </c>
      <c r="AY99" s="353" t="s">
        <v>109</v>
      </c>
      <c r="AZ99" s="353" t="s">
        <v>109</v>
      </c>
      <c r="BA99" s="353" t="s">
        <v>109</v>
      </c>
      <c r="BB99" s="353" t="s">
        <v>109</v>
      </c>
      <c r="BC99" s="353" t="s">
        <v>109</v>
      </c>
      <c r="BD99" s="353" t="s">
        <v>109</v>
      </c>
      <c r="BE99" s="353" t="s">
        <v>109</v>
      </c>
      <c r="BF99" s="353" t="s">
        <v>109</v>
      </c>
      <c r="BG99" s="353" t="s">
        <v>109</v>
      </c>
      <c r="BH99" s="353" t="s">
        <v>109</v>
      </c>
      <c r="BI99" s="353" t="s">
        <v>109</v>
      </c>
      <c r="BJ99" s="353" t="s">
        <v>109</v>
      </c>
      <c r="BK99" s="353" t="s">
        <v>109</v>
      </c>
      <c r="BL99" s="353" t="s">
        <v>109</v>
      </c>
      <c r="BM99" s="353" t="s">
        <v>109</v>
      </c>
      <c r="BN99" s="353" t="s">
        <v>109</v>
      </c>
      <c r="BO99" s="353" t="s">
        <v>109</v>
      </c>
      <c r="BP99" s="353" t="s">
        <v>109</v>
      </c>
      <c r="BQ99" s="353" t="s">
        <v>109</v>
      </c>
      <c r="BR99" s="353" t="s">
        <v>109</v>
      </c>
      <c r="BS99" s="353" t="s">
        <v>109</v>
      </c>
      <c r="BT99" s="353" t="s">
        <v>109</v>
      </c>
      <c r="BU99" s="353" t="s">
        <v>109</v>
      </c>
      <c r="BV99" s="353" t="s">
        <v>109</v>
      </c>
      <c r="BW99" s="353" t="s">
        <v>109</v>
      </c>
      <c r="BX99" s="353" t="s">
        <v>109</v>
      </c>
    </row>
  </sheetData>
  <mergeCells count="38">
    <mergeCell ref="CM17:CS17"/>
    <mergeCell ref="CT17:CZ17"/>
    <mergeCell ref="DA17:DG17"/>
    <mergeCell ref="DH17:DN17"/>
    <mergeCell ref="CM15:CS16"/>
    <mergeCell ref="CT15:CZ16"/>
    <mergeCell ref="DA15:DG16"/>
    <mergeCell ref="DH15:DN16"/>
    <mergeCell ref="D17:I17"/>
    <mergeCell ref="J17:O17"/>
    <mergeCell ref="P17:U17"/>
    <mergeCell ref="V17:AA17"/>
    <mergeCell ref="AB17:AG17"/>
    <mergeCell ref="AH17:AM17"/>
    <mergeCell ref="AN17:AS17"/>
    <mergeCell ref="AT17:AY17"/>
    <mergeCell ref="AZ17:BE17"/>
    <mergeCell ref="BF17:BK17"/>
    <mergeCell ref="BL17:BQ17"/>
    <mergeCell ref="BR17:BW17"/>
    <mergeCell ref="A12:BX12"/>
    <mergeCell ref="A13:AM13"/>
    <mergeCell ref="A14:A18"/>
    <mergeCell ref="B14:B18"/>
    <mergeCell ref="C14:C18"/>
    <mergeCell ref="D14:O16"/>
    <mergeCell ref="P14:BW14"/>
    <mergeCell ref="BX14:BX18"/>
    <mergeCell ref="P15:AA16"/>
    <mergeCell ref="AB15:AM16"/>
    <mergeCell ref="AN15:AY16"/>
    <mergeCell ref="AZ15:BK16"/>
    <mergeCell ref="BL15:BW16"/>
    <mergeCell ref="A4:BX4"/>
    <mergeCell ref="A6:BX6"/>
    <mergeCell ref="A7:BX7"/>
    <mergeCell ref="A9:BX9"/>
    <mergeCell ref="A11:BX11"/>
  </mergeCells>
  <pageMargins left="0.70866099999999987" right="0.70866099999999987" top="0.748031" bottom="0.748031" header="0.31496099999999999" footer="0.31496099999999999"/>
  <pageSetup paperSize="8" scale="13" orientation="landscape"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 published="0" codeName="Лист15"/>
  <sheetViews>
    <sheetView zoomScale="57" workbookViewId="0">
      <pane xSplit="3" ySplit="12" topLeftCell="CQ13" activePane="bottomRight" state="frozen"/>
      <selection activeCell="L107" sqref="L107"/>
      <selection pane="topRight"/>
      <selection pane="bottomLeft"/>
      <selection pane="bottomRight" activeCell="DY107" sqref="DY107"/>
    </sheetView>
  </sheetViews>
  <sheetFormatPr defaultRowHeight="15.75" customHeight="1"/>
  <cols>
    <col customWidth="1" min="1" max="1" style="1" width="11.375"/>
    <col customWidth="1" min="2" max="2" style="1" width="83.375"/>
    <col customWidth="1" min="3" max="3" style="1" width="17.5"/>
    <col bestFit="1" customWidth="1" min="4" max="4" style="1" width="13.125"/>
    <col customWidth="1" min="5" max="9" style="1" width="9.125"/>
    <col bestFit="1" customWidth="1" min="10" max="10" style="1" width="13.125"/>
    <col customWidth="1" min="11" max="115" style="1" width="9.125"/>
    <col customWidth="1" min="116" max="116" style="1" width="23.5"/>
    <col customWidth="1" min="117" max="126" style="1" width="5"/>
    <col customWidth="1" min="127" max="257" style="1" width="9"/>
  </cols>
  <sheetData>
    <row r="1">
      <c r="DL1" s="114" t="s">
        <v>647</v>
      </c>
    </row>
    <row r="2" ht="18.75" customHeight="1">
      <c r="DL2" s="114" t="s">
        <v>1</v>
      </c>
    </row>
    <row r="3">
      <c r="DL3" s="337" t="s">
        <v>2</v>
      </c>
    </row>
    <row r="4">
      <c r="A4" s="972" t="s">
        <v>648</v>
      </c>
      <c r="B4" s="972"/>
      <c r="C4" s="972"/>
      <c r="D4" s="972"/>
      <c r="E4" s="972"/>
      <c r="F4" s="972"/>
      <c r="G4" s="972"/>
      <c r="H4" s="972"/>
      <c r="I4" s="972"/>
      <c r="J4" s="972"/>
      <c r="K4" s="972"/>
      <c r="L4" s="972"/>
      <c r="M4" s="972"/>
      <c r="N4" s="972"/>
      <c r="O4" s="972"/>
      <c r="P4" s="972"/>
      <c r="Q4" s="972"/>
      <c r="R4" s="972"/>
      <c r="S4" s="972"/>
      <c r="T4" s="972"/>
      <c r="U4" s="972"/>
      <c r="V4" s="972"/>
      <c r="W4" s="972"/>
      <c r="X4" s="972"/>
      <c r="Y4" s="972"/>
      <c r="Z4" s="972"/>
      <c r="AA4" s="972"/>
      <c r="AB4" s="972"/>
      <c r="AC4" s="972"/>
      <c r="AD4" s="972"/>
      <c r="AE4" s="972"/>
    </row>
    <row r="5">
      <c r="A5" s="990"/>
      <c r="B5" s="990"/>
      <c r="C5" s="990"/>
      <c r="D5" s="990"/>
      <c r="E5" s="990"/>
      <c r="F5" s="990"/>
      <c r="G5" s="990"/>
      <c r="H5" s="990"/>
      <c r="I5" s="990"/>
      <c r="J5" s="990"/>
      <c r="K5" s="990"/>
      <c r="L5" s="990"/>
      <c r="M5" s="990"/>
      <c r="N5" s="990"/>
      <c r="O5" s="990"/>
      <c r="P5" s="990"/>
      <c r="Q5" s="990"/>
      <c r="R5" s="990"/>
      <c r="S5" s="990"/>
      <c r="T5" s="990"/>
      <c r="U5" s="990"/>
      <c r="V5" s="990"/>
      <c r="W5" s="990"/>
      <c r="X5" s="990"/>
      <c r="Y5" s="990"/>
      <c r="Z5" s="990"/>
      <c r="AA5" s="990"/>
      <c r="AB5" s="990"/>
      <c r="AC5" s="990"/>
      <c r="AD5" s="990"/>
      <c r="AE5" s="990"/>
      <c r="AF5" s="268"/>
      <c r="AG5" s="268"/>
      <c r="AH5" s="268"/>
      <c r="AI5" s="268"/>
      <c r="AJ5" s="268"/>
      <c r="AK5" s="268"/>
      <c r="AL5" s="268"/>
      <c r="AM5" s="268"/>
      <c r="AN5" s="268"/>
      <c r="AO5" s="268"/>
      <c r="AP5" s="268"/>
      <c r="AQ5" s="268"/>
      <c r="AR5" s="268"/>
      <c r="AS5" s="268"/>
      <c r="AT5" s="268"/>
      <c r="AU5" s="268"/>
      <c r="AV5" s="268"/>
      <c r="AW5" s="268"/>
      <c r="AX5" s="268"/>
      <c r="AY5" s="268"/>
      <c r="AZ5" s="268"/>
      <c r="BA5" s="268"/>
      <c r="BB5" s="268"/>
      <c r="BC5" s="268"/>
      <c r="BD5" s="268"/>
      <c r="BE5" s="268"/>
      <c r="BF5" s="268"/>
      <c r="BG5" s="268"/>
      <c r="BH5" s="268"/>
      <c r="BI5" s="268"/>
      <c r="BJ5" s="268"/>
      <c r="BK5" s="268"/>
      <c r="BL5" s="268"/>
      <c r="BM5" s="268"/>
      <c r="BN5" s="268"/>
      <c r="BO5" s="268"/>
      <c r="BP5" s="268"/>
      <c r="BQ5" s="268"/>
      <c r="BR5" s="268"/>
      <c r="BS5" s="268"/>
      <c r="BT5" s="268"/>
      <c r="BU5" s="268"/>
      <c r="BV5" s="268"/>
      <c r="BW5" s="268"/>
      <c r="BX5" s="268"/>
      <c r="BY5" s="268"/>
      <c r="BZ5" s="268"/>
      <c r="CA5" s="268"/>
      <c r="CB5" s="268"/>
      <c r="CC5" s="268"/>
      <c r="CD5" s="268"/>
      <c r="CE5" s="268"/>
      <c r="CF5" s="268"/>
      <c r="CG5" s="268"/>
      <c r="CH5" s="268"/>
      <c r="CI5" s="268"/>
      <c r="CJ5" s="268"/>
      <c r="CK5" s="268"/>
      <c r="CL5" s="268"/>
      <c r="CM5" s="268"/>
      <c r="CN5" s="268"/>
      <c r="CO5" s="268"/>
      <c r="CP5" s="268"/>
      <c r="CQ5" s="268"/>
      <c r="CR5" s="268"/>
      <c r="CS5" s="268"/>
      <c r="CT5" s="268"/>
      <c r="CU5" s="268"/>
      <c r="CV5" s="268"/>
      <c r="CW5" s="268"/>
      <c r="CX5" s="268"/>
      <c r="CY5" s="268"/>
      <c r="CZ5" s="268"/>
      <c r="DA5" s="268"/>
      <c r="DB5" s="268"/>
      <c r="DC5" s="268"/>
      <c r="DD5" s="268"/>
      <c r="DE5" s="268"/>
      <c r="DF5" s="268"/>
      <c r="DG5" s="268"/>
      <c r="DH5" s="268"/>
      <c r="DI5" s="268"/>
      <c r="DJ5" s="268"/>
      <c r="DK5" s="268"/>
      <c r="DL5" s="268"/>
    </row>
    <row r="6" ht="18.75">
      <c r="A6" s="902" t="s">
        <v>317</v>
      </c>
      <c r="B6" s="902"/>
      <c r="C6" s="902"/>
      <c r="D6" s="902"/>
      <c r="E6" s="902"/>
      <c r="F6" s="902"/>
      <c r="G6" s="902"/>
      <c r="H6" s="902"/>
      <c r="I6" s="902"/>
      <c r="J6" s="902"/>
      <c r="K6" s="902"/>
      <c r="L6" s="902"/>
      <c r="M6" s="902"/>
      <c r="N6" s="902"/>
      <c r="O6" s="902"/>
      <c r="P6" s="902"/>
      <c r="Q6" s="902"/>
      <c r="R6" s="902"/>
      <c r="S6" s="902"/>
      <c r="T6" s="902"/>
      <c r="U6" s="902"/>
      <c r="V6" s="902"/>
      <c r="W6" s="902"/>
      <c r="X6" s="902"/>
      <c r="Y6" s="902"/>
      <c r="Z6" s="902"/>
      <c r="AA6" s="902"/>
      <c r="AB6" s="902"/>
      <c r="AC6" s="902"/>
      <c r="AD6" s="902"/>
      <c r="AE6" s="902"/>
      <c r="AF6" s="8"/>
      <c r="AG6" s="8"/>
      <c r="AH6" s="8"/>
      <c r="AI6" s="8"/>
      <c r="AJ6" s="8"/>
      <c r="AK6" s="8"/>
      <c r="AL6" s="8"/>
      <c r="AM6" s="8"/>
      <c r="AN6" s="8"/>
      <c r="AO6" s="8"/>
      <c r="AP6" s="8"/>
      <c r="AQ6" s="8"/>
      <c r="AR6" s="8"/>
      <c r="AS6" s="8"/>
      <c r="AT6" s="8"/>
      <c r="AU6" s="8"/>
      <c r="AV6" s="8"/>
      <c r="AW6" s="8"/>
      <c r="AX6" s="8"/>
      <c r="AY6" s="8"/>
      <c r="AZ6" s="8"/>
      <c r="BA6" s="8"/>
      <c r="BB6" s="8"/>
      <c r="BC6" s="8"/>
      <c r="BD6" s="8"/>
      <c r="BE6" s="8"/>
      <c r="BF6" s="8"/>
      <c r="BG6" s="8"/>
      <c r="BH6" s="8"/>
      <c r="BI6" s="8"/>
      <c r="BJ6" s="8"/>
      <c r="BK6" s="8"/>
      <c r="BL6" s="8"/>
      <c r="BM6" s="8"/>
      <c r="BN6" s="8"/>
      <c r="BO6" s="8"/>
      <c r="BP6" s="8"/>
      <c r="BQ6" s="8"/>
      <c r="BR6" s="8"/>
      <c r="BS6" s="8"/>
      <c r="BT6" s="8"/>
      <c r="BU6" s="8"/>
      <c r="BV6" s="8"/>
      <c r="BW6" s="8"/>
      <c r="BX6" s="8"/>
      <c r="BY6" s="8"/>
      <c r="BZ6" s="8"/>
      <c r="CA6" s="8"/>
      <c r="CB6" s="8"/>
      <c r="CC6" s="8"/>
      <c r="CD6" s="8"/>
      <c r="CE6" s="8"/>
      <c r="CF6" s="8"/>
      <c r="CG6" s="8"/>
      <c r="CH6" s="8"/>
      <c r="CI6" s="8"/>
      <c r="CJ6" s="8"/>
      <c r="CK6" s="8"/>
      <c r="CL6" s="8"/>
      <c r="CM6" s="8"/>
      <c r="CN6" s="8"/>
      <c r="CO6" s="8"/>
      <c r="CP6" s="8"/>
      <c r="CQ6" s="8"/>
      <c r="CR6" s="8"/>
      <c r="CS6" s="8"/>
      <c r="CT6" s="8"/>
      <c r="CU6" s="8"/>
      <c r="CV6" s="8"/>
      <c r="CW6" s="8"/>
      <c r="CX6" s="8"/>
      <c r="CY6" s="8"/>
      <c r="CZ6" s="8"/>
      <c r="DA6" s="8"/>
      <c r="DB6" s="8"/>
      <c r="DC6" s="8"/>
      <c r="DD6" s="8"/>
      <c r="DE6" s="8"/>
      <c r="DF6" s="8"/>
      <c r="DG6" s="8"/>
      <c r="DH6" s="8"/>
      <c r="DI6" s="8"/>
      <c r="DJ6" s="8"/>
      <c r="DK6" s="8"/>
      <c r="DL6" s="8"/>
      <c r="DM6" s="8"/>
    </row>
    <row r="7">
      <c r="A7" s="903" t="s">
        <v>4</v>
      </c>
      <c r="B7" s="903"/>
      <c r="C7" s="903"/>
      <c r="D7" s="903"/>
      <c r="E7" s="903"/>
      <c r="F7" s="903"/>
      <c r="G7" s="903"/>
      <c r="H7" s="903"/>
      <c r="I7" s="903"/>
      <c r="J7" s="903"/>
      <c r="K7" s="903"/>
      <c r="L7" s="903"/>
      <c r="M7" s="903"/>
      <c r="N7" s="903"/>
      <c r="O7" s="903"/>
      <c r="P7" s="903"/>
      <c r="Q7" s="903"/>
      <c r="R7" s="903"/>
      <c r="S7" s="903"/>
      <c r="T7" s="903"/>
      <c r="U7" s="903"/>
      <c r="V7" s="903"/>
      <c r="W7" s="903"/>
      <c r="X7" s="903"/>
      <c r="Y7" s="903"/>
      <c r="Z7" s="903"/>
      <c r="AA7" s="903"/>
      <c r="AB7" s="903"/>
      <c r="AC7" s="903"/>
      <c r="AD7" s="903"/>
      <c r="AE7" s="903"/>
      <c r="AF7" s="10"/>
      <c r="AG7" s="10"/>
      <c r="AH7" s="10"/>
      <c r="AI7" s="10"/>
      <c r="AJ7" s="10"/>
      <c r="AK7" s="10"/>
      <c r="AL7" s="10"/>
      <c r="AM7" s="10"/>
      <c r="AN7" s="10"/>
      <c r="AO7" s="10"/>
      <c r="AP7" s="10"/>
      <c r="AQ7" s="10"/>
      <c r="AR7" s="10"/>
      <c r="AS7" s="10"/>
      <c r="AT7" s="10"/>
      <c r="AU7" s="10"/>
      <c r="AV7" s="10"/>
      <c r="AW7" s="10"/>
      <c r="AX7" s="10"/>
      <c r="AY7" s="10"/>
      <c r="AZ7" s="10"/>
      <c r="BA7" s="10"/>
      <c r="BB7" s="10"/>
      <c r="BC7" s="10"/>
      <c r="BD7" s="10"/>
      <c r="BE7" s="10"/>
      <c r="BF7" s="10"/>
      <c r="BG7" s="10"/>
      <c r="BH7" s="10"/>
      <c r="BI7" s="10"/>
      <c r="BJ7" s="10"/>
      <c r="BK7" s="10"/>
      <c r="BL7" s="10"/>
      <c r="BM7" s="10"/>
      <c r="BN7" s="10"/>
      <c r="BO7" s="10"/>
      <c r="BP7" s="10"/>
      <c r="BQ7" s="10"/>
      <c r="BR7" s="10"/>
      <c r="BS7" s="10"/>
      <c r="BT7" s="10"/>
      <c r="BU7" s="10"/>
      <c r="BV7" s="10"/>
      <c r="BW7" s="10"/>
      <c r="BX7" s="10"/>
      <c r="BY7" s="10"/>
      <c r="BZ7" s="10"/>
      <c r="CA7" s="10"/>
      <c r="CB7" s="10"/>
      <c r="CC7" s="10"/>
      <c r="CD7" s="10"/>
      <c r="CE7" s="10"/>
      <c r="CF7" s="10"/>
      <c r="CG7" s="10"/>
      <c r="CH7" s="10"/>
      <c r="CI7" s="10"/>
      <c r="CJ7" s="10"/>
      <c r="CK7" s="10"/>
      <c r="CL7" s="10"/>
      <c r="CM7" s="10"/>
      <c r="CN7" s="10"/>
      <c r="CO7" s="10"/>
      <c r="CP7" s="10"/>
      <c r="CQ7" s="10"/>
      <c r="CR7" s="10"/>
      <c r="CS7" s="10"/>
      <c r="CT7" s="10"/>
      <c r="CU7" s="10"/>
      <c r="CV7" s="10"/>
      <c r="CW7" s="10"/>
      <c r="CX7" s="10"/>
      <c r="CY7" s="10"/>
      <c r="CZ7" s="10"/>
      <c r="DA7" s="10"/>
      <c r="DB7" s="10"/>
      <c r="DC7" s="10"/>
      <c r="DD7" s="10"/>
      <c r="DE7" s="10"/>
      <c r="DF7" s="10"/>
      <c r="DG7" s="10"/>
      <c r="DH7" s="10"/>
      <c r="DI7" s="10"/>
      <c r="DJ7" s="10"/>
      <c r="DK7" s="10"/>
      <c r="DL7" s="10"/>
      <c r="DM7" s="10"/>
    </row>
    <row r="8" ht="16.5">
      <c r="A8" s="904"/>
      <c r="B8" s="904"/>
      <c r="C8" s="904"/>
      <c r="D8" s="904"/>
      <c r="E8" s="904"/>
      <c r="F8" s="904"/>
      <c r="G8" s="904"/>
      <c r="H8" s="904"/>
      <c r="I8" s="904"/>
      <c r="J8" s="904"/>
      <c r="K8" s="904"/>
      <c r="L8" s="904"/>
      <c r="M8" s="904"/>
      <c r="N8" s="904"/>
      <c r="O8" s="904"/>
      <c r="P8" s="904"/>
      <c r="Q8" s="904"/>
      <c r="R8" s="904"/>
      <c r="S8" s="904"/>
      <c r="T8" s="904"/>
      <c r="U8" s="904"/>
      <c r="V8" s="904"/>
      <c r="W8" s="904"/>
      <c r="X8" s="904"/>
      <c r="Y8" s="904"/>
      <c r="Z8" s="904"/>
      <c r="AA8" s="904"/>
      <c r="AB8" s="904"/>
      <c r="AC8" s="904"/>
      <c r="AD8" s="904"/>
      <c r="AE8" s="904"/>
      <c r="AH8" s="14"/>
      <c r="DK8" s="354"/>
    </row>
    <row r="9">
      <c r="A9" s="904" t="s">
        <v>1399</v>
      </c>
      <c r="B9" s="904"/>
      <c r="C9" s="904"/>
      <c r="D9" s="904"/>
      <c r="E9" s="904"/>
      <c r="F9" s="904"/>
      <c r="G9" s="904"/>
      <c r="H9" s="904"/>
      <c r="I9" s="904"/>
      <c r="J9" s="904"/>
      <c r="K9" s="904"/>
      <c r="L9" s="904"/>
      <c r="M9" s="904"/>
      <c r="N9" s="904"/>
      <c r="O9" s="904"/>
      <c r="P9" s="904"/>
      <c r="Q9" s="904"/>
      <c r="R9" s="904"/>
      <c r="S9" s="904"/>
      <c r="T9" s="904"/>
      <c r="U9" s="904"/>
      <c r="V9" s="904"/>
      <c r="W9" s="904"/>
      <c r="X9" s="904"/>
      <c r="Y9" s="904"/>
      <c r="Z9" s="904"/>
      <c r="AA9" s="904"/>
      <c r="AB9" s="904"/>
      <c r="AC9" s="904"/>
      <c r="AD9" s="904"/>
      <c r="AE9" s="904"/>
      <c r="AF9" s="271"/>
      <c r="AG9" s="271"/>
      <c r="AH9" s="271"/>
      <c r="AI9" s="271"/>
      <c r="AJ9" s="271"/>
      <c r="AK9" s="271"/>
      <c r="AL9" s="271"/>
      <c r="AM9" s="271"/>
      <c r="AN9" s="271"/>
      <c r="AO9" s="271"/>
      <c r="AP9" s="271"/>
      <c r="AQ9" s="271"/>
      <c r="AR9" s="271"/>
      <c r="AS9" s="271"/>
      <c r="AT9" s="271"/>
      <c r="AU9" s="271"/>
      <c r="AV9" s="271"/>
      <c r="AW9" s="271"/>
      <c r="AX9" s="271"/>
      <c r="AY9" s="271"/>
      <c r="AZ9" s="271"/>
      <c r="BA9" s="271"/>
      <c r="BB9" s="271"/>
      <c r="BC9" s="271"/>
      <c r="BD9" s="271"/>
      <c r="BE9" s="271"/>
      <c r="BF9" s="271"/>
      <c r="BG9" s="271"/>
      <c r="BH9" s="271"/>
      <c r="BI9" s="271"/>
      <c r="BJ9" s="271"/>
      <c r="BK9" s="271"/>
      <c r="BL9" s="271"/>
      <c r="BM9" s="271"/>
      <c r="BN9" s="271"/>
      <c r="BO9" s="271"/>
      <c r="BP9" s="271"/>
      <c r="BQ9" s="271"/>
      <c r="BR9" s="271"/>
      <c r="BS9" s="271"/>
      <c r="BT9" s="271"/>
      <c r="BU9" s="271"/>
      <c r="BV9" s="271"/>
      <c r="BW9" s="271"/>
      <c r="BX9" s="271"/>
      <c r="BY9" s="271"/>
      <c r="BZ9" s="271"/>
      <c r="CA9" s="271"/>
      <c r="CB9" s="271"/>
      <c r="CC9" s="271"/>
      <c r="CD9" s="271"/>
      <c r="CE9" s="271"/>
      <c r="CF9" s="271"/>
      <c r="CG9" s="271"/>
      <c r="CH9" s="271"/>
      <c r="CI9" s="271"/>
      <c r="CJ9" s="271"/>
      <c r="CK9" s="271"/>
      <c r="CL9" s="271"/>
      <c r="CM9" s="271"/>
      <c r="CN9" s="271"/>
      <c r="CO9" s="271"/>
      <c r="CP9" s="271"/>
      <c r="CQ9" s="271"/>
      <c r="CR9" s="271"/>
      <c r="CS9" s="271"/>
      <c r="CT9" s="271"/>
      <c r="CU9" s="271"/>
      <c r="CV9" s="271"/>
      <c r="CW9" s="271"/>
      <c r="CX9" s="271"/>
      <c r="CY9" s="271"/>
      <c r="CZ9" s="271"/>
      <c r="DA9" s="271"/>
      <c r="DB9" s="271"/>
      <c r="DC9" s="271"/>
      <c r="DD9" s="271"/>
      <c r="DE9" s="271"/>
      <c r="DF9" s="271"/>
      <c r="DG9" s="271"/>
      <c r="DH9" s="271"/>
      <c r="DI9" s="271"/>
      <c r="DJ9" s="271"/>
      <c r="DK9" s="271"/>
      <c r="DL9" s="271"/>
    </row>
    <row r="10" ht="15.75" customHeight="1">
      <c r="A10" s="990"/>
      <c r="B10" s="990"/>
      <c r="C10" s="990"/>
      <c r="D10" s="990"/>
      <c r="E10" s="990"/>
      <c r="F10" s="990"/>
      <c r="G10" s="990"/>
      <c r="H10" s="990"/>
      <c r="I10" s="990"/>
      <c r="J10" s="990"/>
      <c r="K10" s="990"/>
      <c r="L10" s="990"/>
      <c r="M10" s="990"/>
      <c r="N10" s="990"/>
      <c r="O10" s="990"/>
      <c r="P10" s="990"/>
      <c r="Q10" s="990"/>
      <c r="R10" s="990"/>
      <c r="S10" s="990"/>
      <c r="T10" s="990"/>
      <c r="U10" s="990"/>
      <c r="V10" s="990"/>
      <c r="W10" s="990"/>
      <c r="X10" s="990"/>
      <c r="Y10" s="990"/>
      <c r="Z10" s="990"/>
      <c r="AA10" s="990"/>
      <c r="AB10" s="990"/>
      <c r="AC10" s="990"/>
      <c r="AD10" s="990"/>
      <c r="AE10" s="990"/>
    </row>
    <row r="11" ht="18.75">
      <c r="A11" s="905" t="s">
        <v>1400</v>
      </c>
      <c r="B11" s="905"/>
      <c r="C11" s="905"/>
      <c r="D11" s="905"/>
      <c r="E11" s="905"/>
      <c r="F11" s="905"/>
      <c r="G11" s="905"/>
      <c r="H11" s="905"/>
      <c r="I11" s="905"/>
      <c r="J11" s="905"/>
      <c r="K11" s="905"/>
      <c r="L11" s="905"/>
      <c r="M11" s="905"/>
      <c r="N11" s="905"/>
      <c r="O11" s="905"/>
      <c r="P11" s="905"/>
      <c r="Q11" s="905"/>
      <c r="R11" s="905"/>
      <c r="S11" s="905"/>
      <c r="T11" s="905"/>
      <c r="U11" s="905"/>
      <c r="V11" s="905"/>
      <c r="W11" s="905"/>
      <c r="X11" s="905"/>
      <c r="Y11" s="905"/>
      <c r="Z11" s="905"/>
      <c r="AA11" s="905"/>
      <c r="AB11" s="905"/>
      <c r="AC11" s="905"/>
      <c r="AD11" s="905"/>
      <c r="AE11" s="905"/>
      <c r="AF11" s="13"/>
      <c r="AG11" s="13"/>
      <c r="AH11" s="13"/>
      <c r="AI11" s="13"/>
      <c r="AJ11" s="13"/>
      <c r="AK11" s="13"/>
      <c r="AL11" s="13"/>
      <c r="AM11" s="13"/>
      <c r="AN11" s="13"/>
      <c r="AO11" s="13"/>
      <c r="AP11" s="13"/>
      <c r="AQ11" s="13"/>
      <c r="AR11" s="13"/>
      <c r="AS11" s="13"/>
      <c r="AT11" s="13"/>
      <c r="AU11" s="13"/>
      <c r="AV11" s="13"/>
      <c r="AW11" s="13"/>
      <c r="AX11" s="13"/>
      <c r="AY11" s="13"/>
      <c r="AZ11" s="13"/>
      <c r="BA11" s="13"/>
      <c r="BB11" s="13"/>
      <c r="BC11" s="13"/>
      <c r="BD11" s="13"/>
      <c r="BE11" s="13"/>
      <c r="BF11" s="13"/>
      <c r="BG11" s="13"/>
      <c r="BH11" s="13"/>
      <c r="BI11" s="13"/>
      <c r="BJ11" s="13"/>
      <c r="BK11" s="13"/>
      <c r="BL11" s="13"/>
      <c r="BM11" s="13"/>
      <c r="BN11" s="13"/>
      <c r="BO11" s="13"/>
      <c r="BP11" s="13"/>
      <c r="BQ11" s="13"/>
      <c r="BR11" s="13"/>
      <c r="BS11" s="13"/>
      <c r="BT11" s="13"/>
      <c r="BU11" s="13"/>
      <c r="BV11" s="13"/>
      <c r="BW11" s="13"/>
      <c r="BX11" s="13"/>
      <c r="BY11" s="13"/>
      <c r="BZ11" s="13"/>
      <c r="CA11" s="13"/>
      <c r="CB11" s="13"/>
      <c r="CC11" s="13"/>
      <c r="CD11" s="13"/>
      <c r="CE11" s="13"/>
      <c r="CF11" s="13"/>
      <c r="CG11" s="13"/>
      <c r="CH11" s="13"/>
      <c r="CI11" s="13"/>
      <c r="CJ11" s="13"/>
      <c r="CK11" s="13"/>
      <c r="CL11" s="13"/>
      <c r="CM11" s="13"/>
      <c r="CN11" s="13"/>
      <c r="CO11" s="13"/>
      <c r="CP11" s="13"/>
      <c r="CQ11" s="13"/>
      <c r="CR11" s="13"/>
      <c r="CS11" s="13"/>
      <c r="CT11" s="13"/>
      <c r="CU11" s="13"/>
      <c r="CV11" s="13"/>
      <c r="CW11" s="13"/>
      <c r="CX11" s="13"/>
      <c r="CY11" s="13"/>
      <c r="CZ11" s="13"/>
      <c r="DA11" s="13"/>
      <c r="DB11" s="13"/>
      <c r="DC11" s="13"/>
      <c r="DD11" s="13"/>
      <c r="DE11" s="13"/>
      <c r="DF11" s="13"/>
      <c r="DG11" s="13"/>
      <c r="DH11" s="13"/>
      <c r="DI11" s="13"/>
      <c r="DJ11" s="13"/>
      <c r="DK11" s="13"/>
      <c r="DL11" s="13"/>
    </row>
    <row r="12">
      <c r="A12" s="904" t="s">
        <v>320</v>
      </c>
      <c r="B12" s="904"/>
      <c r="C12" s="904"/>
      <c r="D12" s="904"/>
      <c r="E12" s="904"/>
      <c r="F12" s="904"/>
      <c r="G12" s="904"/>
      <c r="H12" s="904"/>
      <c r="I12" s="904"/>
      <c r="J12" s="904"/>
      <c r="K12" s="904"/>
      <c r="L12" s="904"/>
      <c r="M12" s="904"/>
      <c r="N12" s="904"/>
      <c r="O12" s="904"/>
      <c r="P12" s="904"/>
      <c r="Q12" s="904"/>
      <c r="R12" s="904"/>
      <c r="S12" s="904"/>
      <c r="T12" s="904"/>
      <c r="U12" s="904"/>
      <c r="V12" s="904"/>
      <c r="W12" s="904"/>
      <c r="X12" s="904"/>
      <c r="Y12" s="904"/>
      <c r="Z12" s="904"/>
      <c r="AA12" s="904"/>
      <c r="AB12" s="904"/>
      <c r="AC12" s="904"/>
      <c r="AD12" s="904"/>
      <c r="AE12" s="904"/>
    </row>
    <row r="13">
      <c r="A13" s="973"/>
      <c r="B13" s="973"/>
      <c r="C13" s="973"/>
      <c r="D13" s="973"/>
      <c r="E13" s="973"/>
      <c r="F13" s="973"/>
      <c r="G13" s="973"/>
      <c r="H13" s="973"/>
      <c r="I13" s="973"/>
      <c r="J13" s="973"/>
      <c r="K13" s="973"/>
      <c r="L13" s="973"/>
      <c r="M13" s="973"/>
      <c r="N13" s="973"/>
      <c r="O13" s="973"/>
      <c r="P13" s="973"/>
      <c r="Q13" s="973"/>
      <c r="R13" s="973"/>
      <c r="S13" s="973"/>
      <c r="T13" s="973"/>
      <c r="U13" s="973"/>
      <c r="V13" s="973"/>
      <c r="W13" s="973"/>
      <c r="X13" s="973"/>
      <c r="Y13" s="973"/>
      <c r="Z13" s="973"/>
      <c r="AA13" s="973"/>
      <c r="AB13" s="973"/>
      <c r="AC13" s="973"/>
      <c r="AD13" s="973"/>
      <c r="AE13" s="973"/>
      <c r="AF13" s="973"/>
      <c r="AG13" s="973"/>
      <c r="AH13" s="973"/>
      <c r="AI13" s="973"/>
      <c r="AJ13" s="973"/>
      <c r="AK13" s="973"/>
      <c r="AL13" s="973"/>
      <c r="AM13" s="973"/>
      <c r="AN13" s="973"/>
      <c r="AO13" s="973"/>
      <c r="AP13" s="973"/>
      <c r="AQ13" s="973"/>
      <c r="AR13" s="973"/>
      <c r="AS13" s="973"/>
      <c r="AT13" s="973"/>
      <c r="AU13" s="973"/>
      <c r="AV13" s="973"/>
      <c r="AW13" s="973"/>
      <c r="AX13" s="973"/>
      <c r="AY13" s="973"/>
      <c r="AZ13" s="973"/>
      <c r="BA13" s="973"/>
      <c r="BB13" s="973"/>
      <c r="BC13" s="973"/>
      <c r="BD13" s="973"/>
      <c r="BE13" s="973"/>
      <c r="BF13" s="973"/>
      <c r="BG13" s="973"/>
      <c r="BH13" s="973"/>
      <c r="BI13" s="973"/>
      <c r="BJ13" s="973"/>
      <c r="BK13" s="973"/>
      <c r="BL13" s="973"/>
      <c r="BM13" s="973"/>
      <c r="BN13" s="973"/>
      <c r="BO13" s="973"/>
      <c r="BP13" s="973"/>
      <c r="BQ13" s="973"/>
      <c r="BR13" s="973"/>
      <c r="BS13" s="973"/>
      <c r="BT13" s="973"/>
      <c r="BU13" s="973"/>
      <c r="BV13" s="973"/>
      <c r="BW13" s="973"/>
      <c r="BX13" s="973"/>
      <c r="BY13" s="973"/>
      <c r="BZ13" s="973"/>
      <c r="CA13" s="973"/>
      <c r="CB13" s="973"/>
      <c r="CC13" s="973"/>
      <c r="CD13" s="973"/>
      <c r="CE13" s="973"/>
      <c r="CF13" s="973"/>
      <c r="CG13" s="973"/>
      <c r="CH13" s="973"/>
      <c r="CI13" s="973"/>
      <c r="CJ13" s="973"/>
      <c r="CK13" s="973"/>
      <c r="CL13" s="973"/>
      <c r="CM13" s="973"/>
      <c r="CN13" s="973"/>
      <c r="CO13" s="973"/>
      <c r="CP13" s="973"/>
      <c r="CQ13" s="973"/>
      <c r="CR13" s="973"/>
      <c r="CS13" s="973"/>
      <c r="CT13" s="973"/>
      <c r="CU13" s="973"/>
      <c r="CV13" s="973"/>
      <c r="CW13" s="973"/>
      <c r="CX13" s="973"/>
      <c r="CY13" s="973"/>
      <c r="CZ13" s="973"/>
      <c r="DA13" s="973"/>
      <c r="DB13" s="973"/>
      <c r="DC13" s="973"/>
      <c r="DD13" s="973"/>
      <c r="DE13" s="973"/>
      <c r="DF13" s="973"/>
      <c r="DG13" s="973"/>
      <c r="DH13" s="973"/>
      <c r="DI13" s="973"/>
      <c r="DJ13" s="973"/>
      <c r="DK13" s="973"/>
    </row>
    <row r="14" ht="24.75" customHeight="1">
      <c r="A14" s="974" t="s">
        <v>6</v>
      </c>
      <c r="B14" s="974" t="s">
        <v>7</v>
      </c>
      <c r="C14" s="974" t="s">
        <v>240</v>
      </c>
      <c r="D14" s="906" t="s">
        <v>649</v>
      </c>
      <c r="E14" s="906"/>
      <c r="F14" s="906"/>
      <c r="G14" s="906"/>
      <c r="H14" s="906"/>
      <c r="I14" s="906"/>
      <c r="J14" s="906"/>
      <c r="K14" s="906"/>
      <c r="L14" s="906"/>
      <c r="M14" s="906"/>
      <c r="N14" s="906"/>
      <c r="O14" s="906"/>
      <c r="P14" s="906"/>
      <c r="Q14" s="906"/>
      <c r="R14" s="991" t="s">
        <v>650</v>
      </c>
      <c r="S14" s="992"/>
      <c r="T14" s="992"/>
      <c r="U14" s="992"/>
      <c r="V14" s="992"/>
      <c r="W14" s="992"/>
      <c r="X14" s="992"/>
      <c r="Y14" s="992"/>
      <c r="Z14" s="992"/>
      <c r="AA14" s="992"/>
      <c r="AB14" s="992"/>
      <c r="AC14" s="992"/>
      <c r="AD14" s="992"/>
      <c r="AE14" s="993"/>
      <c r="AF14" s="997" t="s">
        <v>651</v>
      </c>
      <c r="AG14" s="997"/>
      <c r="AH14" s="997"/>
      <c r="AI14" s="997"/>
      <c r="AJ14" s="997"/>
      <c r="AK14" s="997"/>
      <c r="AL14" s="997"/>
      <c r="AM14" s="997"/>
      <c r="AN14" s="997"/>
      <c r="AO14" s="997"/>
      <c r="AP14" s="997"/>
      <c r="AQ14" s="997"/>
      <c r="AR14" s="997"/>
      <c r="AS14" s="997"/>
      <c r="AT14" s="997"/>
      <c r="AU14" s="997"/>
      <c r="AV14" s="997"/>
      <c r="AW14" s="997"/>
      <c r="AX14" s="997"/>
      <c r="AY14" s="997"/>
      <c r="AZ14" s="997"/>
      <c r="BA14" s="997"/>
      <c r="BB14" s="997"/>
      <c r="BC14" s="997"/>
      <c r="BD14" s="997"/>
      <c r="BE14" s="997"/>
      <c r="BF14" s="997"/>
      <c r="BG14" s="997"/>
      <c r="BH14" s="997"/>
      <c r="BI14" s="997"/>
      <c r="BJ14" s="997"/>
      <c r="BK14" s="997"/>
      <c r="BL14" s="997"/>
      <c r="BM14" s="997"/>
      <c r="BN14" s="997"/>
      <c r="BO14" s="997"/>
      <c r="BP14" s="997"/>
      <c r="BQ14" s="997"/>
      <c r="BR14" s="997"/>
      <c r="BS14" s="997"/>
      <c r="BT14" s="997"/>
      <c r="BU14" s="997"/>
      <c r="BV14" s="997"/>
      <c r="BW14" s="997"/>
      <c r="BX14" s="997"/>
      <c r="BY14" s="997"/>
      <c r="BZ14" s="997"/>
      <c r="CA14" s="997"/>
      <c r="CB14" s="997"/>
      <c r="CC14" s="997"/>
      <c r="CD14" s="997"/>
      <c r="CE14" s="997"/>
      <c r="CF14" s="997"/>
      <c r="CG14" s="997"/>
      <c r="CH14" s="997"/>
      <c r="CI14" s="997"/>
      <c r="CJ14" s="997"/>
      <c r="CK14" s="997"/>
      <c r="CL14" s="997"/>
      <c r="CM14" s="997"/>
      <c r="CN14" s="997"/>
      <c r="CO14" s="997"/>
      <c r="CP14" s="997"/>
      <c r="CQ14" s="997"/>
      <c r="CR14" s="997"/>
      <c r="CS14" s="997"/>
      <c r="CT14" s="997"/>
      <c r="CU14" s="997"/>
      <c r="CV14" s="997"/>
      <c r="CW14" s="997"/>
      <c r="CX14" s="997"/>
      <c r="CY14" s="997"/>
      <c r="CZ14" s="997"/>
      <c r="DA14" s="997"/>
      <c r="DB14" s="997"/>
      <c r="DC14" s="997"/>
      <c r="DD14" s="997"/>
      <c r="DE14" s="997"/>
      <c r="DF14" s="997"/>
      <c r="DG14" s="997"/>
      <c r="DH14" s="997"/>
      <c r="DI14" s="997"/>
      <c r="DJ14" s="997"/>
      <c r="DK14" s="997"/>
      <c r="DL14" s="906" t="s">
        <v>20</v>
      </c>
    </row>
    <row r="15" ht="29.25" customHeight="1">
      <c r="A15" s="974"/>
      <c r="B15" s="974"/>
      <c r="C15" s="974"/>
      <c r="D15" s="906"/>
      <c r="E15" s="906"/>
      <c r="F15" s="906"/>
      <c r="G15" s="906"/>
      <c r="H15" s="906"/>
      <c r="I15" s="906"/>
      <c r="J15" s="906"/>
      <c r="K15" s="906"/>
      <c r="L15" s="906"/>
      <c r="M15" s="906"/>
      <c r="N15" s="906"/>
      <c r="O15" s="906"/>
      <c r="P15" s="906"/>
      <c r="Q15" s="906"/>
      <c r="R15" s="994"/>
      <c r="S15" s="995"/>
      <c r="T15" s="995"/>
      <c r="U15" s="995"/>
      <c r="V15" s="995"/>
      <c r="W15" s="995"/>
      <c r="X15" s="995"/>
      <c r="Y15" s="995"/>
      <c r="Z15" s="995"/>
      <c r="AA15" s="995"/>
      <c r="AB15" s="995"/>
      <c r="AC15" s="995"/>
      <c r="AD15" s="995"/>
      <c r="AE15" s="996"/>
      <c r="AF15" s="987" t="s">
        <v>423</v>
      </c>
      <c r="AG15" s="987"/>
      <c r="AH15" s="987"/>
      <c r="AI15" s="987"/>
      <c r="AJ15" s="987"/>
      <c r="AK15" s="987"/>
      <c r="AL15" s="987"/>
      <c r="AM15" s="987"/>
      <c r="AN15" s="987"/>
      <c r="AO15" s="987"/>
      <c r="AP15" s="987"/>
      <c r="AQ15" s="987"/>
      <c r="AR15" s="987"/>
      <c r="AS15" s="987"/>
      <c r="AT15" s="987" t="s">
        <v>424</v>
      </c>
      <c r="AU15" s="987"/>
      <c r="AV15" s="987"/>
      <c r="AW15" s="987"/>
      <c r="AX15" s="987"/>
      <c r="AY15" s="987"/>
      <c r="AZ15" s="987"/>
      <c r="BA15" s="987"/>
      <c r="BB15" s="987"/>
      <c r="BC15" s="987"/>
      <c r="BD15" s="987"/>
      <c r="BE15" s="987"/>
      <c r="BF15" s="987"/>
      <c r="BG15" s="987"/>
      <c r="BH15" s="987" t="s">
        <v>425</v>
      </c>
      <c r="BI15" s="987"/>
      <c r="BJ15" s="987"/>
      <c r="BK15" s="987"/>
      <c r="BL15" s="987"/>
      <c r="BM15" s="987"/>
      <c r="BN15" s="987"/>
      <c r="BO15" s="987"/>
      <c r="BP15" s="987"/>
      <c r="BQ15" s="987"/>
      <c r="BR15" s="987"/>
      <c r="BS15" s="987"/>
      <c r="BT15" s="987"/>
      <c r="BU15" s="987"/>
      <c r="BV15" s="987" t="s">
        <v>426</v>
      </c>
      <c r="BW15" s="987"/>
      <c r="BX15" s="987"/>
      <c r="BY15" s="987"/>
      <c r="BZ15" s="987"/>
      <c r="CA15" s="987"/>
      <c r="CB15" s="987"/>
      <c r="CC15" s="987"/>
      <c r="CD15" s="987"/>
      <c r="CE15" s="987"/>
      <c r="CF15" s="987"/>
      <c r="CG15" s="987"/>
      <c r="CH15" s="987"/>
      <c r="CI15" s="987"/>
      <c r="CJ15" s="987" t="s">
        <v>427</v>
      </c>
      <c r="CK15" s="987"/>
      <c r="CL15" s="987"/>
      <c r="CM15" s="987"/>
      <c r="CN15" s="987"/>
      <c r="CO15" s="987"/>
      <c r="CP15" s="987"/>
      <c r="CQ15" s="987"/>
      <c r="CR15" s="987"/>
      <c r="CS15" s="987"/>
      <c r="CT15" s="987"/>
      <c r="CU15" s="987"/>
      <c r="CV15" s="987"/>
      <c r="CW15" s="987"/>
      <c r="CX15" s="929" t="s">
        <v>652</v>
      </c>
      <c r="CY15" s="929"/>
      <c r="CZ15" s="929"/>
      <c r="DA15" s="929"/>
      <c r="DB15" s="929"/>
      <c r="DC15" s="929"/>
      <c r="DD15" s="929"/>
      <c r="DE15" s="929"/>
      <c r="DF15" s="929"/>
      <c r="DG15" s="929"/>
      <c r="DH15" s="929"/>
      <c r="DI15" s="929"/>
      <c r="DJ15" s="929"/>
      <c r="DK15" s="929"/>
      <c r="DL15" s="906"/>
    </row>
    <row r="16" ht="45" customHeight="1">
      <c r="A16" s="974"/>
      <c r="B16" s="974"/>
      <c r="C16" s="974"/>
      <c r="D16" s="987" t="s">
        <v>429</v>
      </c>
      <c r="E16" s="987"/>
      <c r="F16" s="987"/>
      <c r="G16" s="987"/>
      <c r="H16" s="987"/>
      <c r="I16" s="987"/>
      <c r="J16" s="987"/>
      <c r="K16" s="974" t="s">
        <v>37</v>
      </c>
      <c r="L16" s="974"/>
      <c r="M16" s="974"/>
      <c r="N16" s="974"/>
      <c r="O16" s="974"/>
      <c r="P16" s="974"/>
      <c r="Q16" s="974"/>
      <c r="R16" s="987" t="s">
        <v>429</v>
      </c>
      <c r="S16" s="987"/>
      <c r="T16" s="987"/>
      <c r="U16" s="987"/>
      <c r="V16" s="987"/>
      <c r="W16" s="987"/>
      <c r="X16" s="987"/>
      <c r="Y16" s="974" t="s">
        <v>267</v>
      </c>
      <c r="Z16" s="974"/>
      <c r="AA16" s="974"/>
      <c r="AB16" s="974"/>
      <c r="AC16" s="974"/>
      <c r="AD16" s="974"/>
      <c r="AE16" s="974"/>
      <c r="AF16" s="987" t="s">
        <v>429</v>
      </c>
      <c r="AG16" s="987"/>
      <c r="AH16" s="987"/>
      <c r="AI16" s="987"/>
      <c r="AJ16" s="987"/>
      <c r="AK16" s="987"/>
      <c r="AL16" s="987"/>
      <c r="AM16" s="974" t="s">
        <v>267</v>
      </c>
      <c r="AN16" s="974"/>
      <c r="AO16" s="974"/>
      <c r="AP16" s="974"/>
      <c r="AQ16" s="974"/>
      <c r="AR16" s="974"/>
      <c r="AS16" s="974"/>
      <c r="AT16" s="987" t="s">
        <v>429</v>
      </c>
      <c r="AU16" s="987"/>
      <c r="AV16" s="987"/>
      <c r="AW16" s="987"/>
      <c r="AX16" s="987"/>
      <c r="AY16" s="987"/>
      <c r="AZ16" s="987"/>
      <c r="BA16" s="974" t="s">
        <v>267</v>
      </c>
      <c r="BB16" s="974"/>
      <c r="BC16" s="974"/>
      <c r="BD16" s="974"/>
      <c r="BE16" s="974"/>
      <c r="BF16" s="974"/>
      <c r="BG16" s="974"/>
      <c r="BH16" s="987" t="s">
        <v>429</v>
      </c>
      <c r="BI16" s="987"/>
      <c r="BJ16" s="987"/>
      <c r="BK16" s="987"/>
      <c r="BL16" s="987"/>
      <c r="BM16" s="987"/>
      <c r="BN16" s="987"/>
      <c r="BO16" s="974" t="s">
        <v>267</v>
      </c>
      <c r="BP16" s="974"/>
      <c r="BQ16" s="974"/>
      <c r="BR16" s="974"/>
      <c r="BS16" s="974"/>
      <c r="BT16" s="974"/>
      <c r="BU16" s="974"/>
      <c r="BV16" s="987" t="s">
        <v>429</v>
      </c>
      <c r="BW16" s="987"/>
      <c r="BX16" s="987"/>
      <c r="BY16" s="987"/>
      <c r="BZ16" s="987"/>
      <c r="CA16" s="987"/>
      <c r="CB16" s="987"/>
      <c r="CC16" s="974" t="s">
        <v>37</v>
      </c>
      <c r="CD16" s="974"/>
      <c r="CE16" s="974"/>
      <c r="CF16" s="974"/>
      <c r="CG16" s="974"/>
      <c r="CH16" s="974"/>
      <c r="CI16" s="974"/>
      <c r="CJ16" s="987" t="s">
        <v>429</v>
      </c>
      <c r="CK16" s="987"/>
      <c r="CL16" s="987"/>
      <c r="CM16" s="987"/>
      <c r="CN16" s="987"/>
      <c r="CO16" s="987"/>
      <c r="CP16" s="987"/>
      <c r="CQ16" s="974" t="s">
        <v>37</v>
      </c>
      <c r="CR16" s="974"/>
      <c r="CS16" s="974"/>
      <c r="CT16" s="974"/>
      <c r="CU16" s="974"/>
      <c r="CV16" s="974"/>
      <c r="CW16" s="974"/>
      <c r="CX16" s="987" t="s">
        <v>429</v>
      </c>
      <c r="CY16" s="987"/>
      <c r="CZ16" s="987"/>
      <c r="DA16" s="987"/>
      <c r="DB16" s="987"/>
      <c r="DC16" s="987"/>
      <c r="DD16" s="987"/>
      <c r="DE16" s="974" t="s">
        <v>37</v>
      </c>
      <c r="DF16" s="974"/>
      <c r="DG16" s="974"/>
      <c r="DH16" s="974"/>
      <c r="DI16" s="974"/>
      <c r="DJ16" s="974"/>
      <c r="DK16" s="974"/>
      <c r="DL16" s="906"/>
    </row>
    <row r="17" ht="60.75" customHeight="1">
      <c r="A17" s="974"/>
      <c r="B17" s="974"/>
      <c r="C17" s="974"/>
      <c r="D17" s="16" t="s">
        <v>433</v>
      </c>
      <c r="E17" s="16" t="s">
        <v>434</v>
      </c>
      <c r="F17" s="16" t="s">
        <v>653</v>
      </c>
      <c r="G17" s="16" t="s">
        <v>654</v>
      </c>
      <c r="H17" s="16" t="s">
        <v>655</v>
      </c>
      <c r="I17" s="16" t="s">
        <v>436</v>
      </c>
      <c r="J17" s="340" t="s">
        <v>437</v>
      </c>
      <c r="K17" s="16" t="s">
        <v>433</v>
      </c>
      <c r="L17" s="16" t="s">
        <v>434</v>
      </c>
      <c r="M17" s="16" t="s">
        <v>653</v>
      </c>
      <c r="N17" s="16" t="s">
        <v>654</v>
      </c>
      <c r="O17" s="16" t="s">
        <v>655</v>
      </c>
      <c r="P17" s="16" t="s">
        <v>436</v>
      </c>
      <c r="Q17" s="340" t="s">
        <v>437</v>
      </c>
      <c r="R17" s="16" t="s">
        <v>433</v>
      </c>
      <c r="S17" s="16" t="s">
        <v>434</v>
      </c>
      <c r="T17" s="16" t="s">
        <v>653</v>
      </c>
      <c r="U17" s="16" t="s">
        <v>654</v>
      </c>
      <c r="V17" s="16" t="s">
        <v>655</v>
      </c>
      <c r="W17" s="16" t="s">
        <v>436</v>
      </c>
      <c r="X17" s="340" t="s">
        <v>437</v>
      </c>
      <c r="Y17" s="16" t="s">
        <v>433</v>
      </c>
      <c r="Z17" s="16" t="s">
        <v>434</v>
      </c>
      <c r="AA17" s="16" t="s">
        <v>653</v>
      </c>
      <c r="AB17" s="16" t="s">
        <v>654</v>
      </c>
      <c r="AC17" s="16" t="s">
        <v>655</v>
      </c>
      <c r="AD17" s="16" t="s">
        <v>436</v>
      </c>
      <c r="AE17" s="340" t="s">
        <v>437</v>
      </c>
      <c r="AF17" s="16" t="s">
        <v>433</v>
      </c>
      <c r="AG17" s="16" t="s">
        <v>434</v>
      </c>
      <c r="AH17" s="16" t="s">
        <v>653</v>
      </c>
      <c r="AI17" s="16" t="s">
        <v>654</v>
      </c>
      <c r="AJ17" s="16" t="s">
        <v>655</v>
      </c>
      <c r="AK17" s="16" t="s">
        <v>436</v>
      </c>
      <c r="AL17" s="340" t="s">
        <v>437</v>
      </c>
      <c r="AM17" s="16" t="s">
        <v>433</v>
      </c>
      <c r="AN17" s="16" t="s">
        <v>434</v>
      </c>
      <c r="AO17" s="16" t="s">
        <v>653</v>
      </c>
      <c r="AP17" s="16" t="s">
        <v>654</v>
      </c>
      <c r="AQ17" s="16" t="s">
        <v>655</v>
      </c>
      <c r="AR17" s="16" t="s">
        <v>436</v>
      </c>
      <c r="AS17" s="340" t="s">
        <v>437</v>
      </c>
      <c r="AT17" s="16" t="s">
        <v>433</v>
      </c>
      <c r="AU17" s="16" t="s">
        <v>434</v>
      </c>
      <c r="AV17" s="16" t="s">
        <v>653</v>
      </c>
      <c r="AW17" s="16" t="s">
        <v>654</v>
      </c>
      <c r="AX17" s="16" t="s">
        <v>655</v>
      </c>
      <c r="AY17" s="16" t="s">
        <v>436</v>
      </c>
      <c r="AZ17" s="340" t="s">
        <v>437</v>
      </c>
      <c r="BA17" s="16" t="s">
        <v>433</v>
      </c>
      <c r="BB17" s="16" t="s">
        <v>434</v>
      </c>
      <c r="BC17" s="16" t="s">
        <v>653</v>
      </c>
      <c r="BD17" s="16" t="s">
        <v>654</v>
      </c>
      <c r="BE17" s="16" t="s">
        <v>655</v>
      </c>
      <c r="BF17" s="16" t="s">
        <v>436</v>
      </c>
      <c r="BG17" s="340" t="s">
        <v>437</v>
      </c>
      <c r="BH17" s="16" t="s">
        <v>433</v>
      </c>
      <c r="BI17" s="16" t="s">
        <v>434</v>
      </c>
      <c r="BJ17" s="16" t="s">
        <v>653</v>
      </c>
      <c r="BK17" s="16" t="s">
        <v>654</v>
      </c>
      <c r="BL17" s="16" t="s">
        <v>655</v>
      </c>
      <c r="BM17" s="16" t="s">
        <v>436</v>
      </c>
      <c r="BN17" s="340" t="s">
        <v>437</v>
      </c>
      <c r="BO17" s="16" t="s">
        <v>433</v>
      </c>
      <c r="BP17" s="16" t="s">
        <v>434</v>
      </c>
      <c r="BQ17" s="16" t="s">
        <v>653</v>
      </c>
      <c r="BR17" s="16" t="s">
        <v>654</v>
      </c>
      <c r="BS17" s="16" t="s">
        <v>655</v>
      </c>
      <c r="BT17" s="16" t="s">
        <v>436</v>
      </c>
      <c r="BU17" s="340" t="s">
        <v>437</v>
      </c>
      <c r="BV17" s="16" t="s">
        <v>433</v>
      </c>
      <c r="BW17" s="16" t="s">
        <v>434</v>
      </c>
      <c r="BX17" s="16" t="s">
        <v>653</v>
      </c>
      <c r="BY17" s="16" t="s">
        <v>654</v>
      </c>
      <c r="BZ17" s="16" t="s">
        <v>655</v>
      </c>
      <c r="CA17" s="16" t="s">
        <v>436</v>
      </c>
      <c r="CB17" s="340" t="s">
        <v>437</v>
      </c>
      <c r="CC17" s="16" t="s">
        <v>433</v>
      </c>
      <c r="CD17" s="16" t="s">
        <v>434</v>
      </c>
      <c r="CE17" s="16" t="s">
        <v>653</v>
      </c>
      <c r="CF17" s="16" t="s">
        <v>654</v>
      </c>
      <c r="CG17" s="16" t="s">
        <v>655</v>
      </c>
      <c r="CH17" s="16" t="s">
        <v>436</v>
      </c>
      <c r="CI17" s="340" t="s">
        <v>437</v>
      </c>
      <c r="CJ17" s="16" t="s">
        <v>433</v>
      </c>
      <c r="CK17" s="16" t="s">
        <v>434</v>
      </c>
      <c r="CL17" s="16" t="s">
        <v>653</v>
      </c>
      <c r="CM17" s="16" t="s">
        <v>654</v>
      </c>
      <c r="CN17" s="16" t="s">
        <v>655</v>
      </c>
      <c r="CO17" s="16" t="s">
        <v>436</v>
      </c>
      <c r="CP17" s="340" t="s">
        <v>437</v>
      </c>
      <c r="CQ17" s="16" t="s">
        <v>433</v>
      </c>
      <c r="CR17" s="16" t="s">
        <v>434</v>
      </c>
      <c r="CS17" s="16" t="s">
        <v>653</v>
      </c>
      <c r="CT17" s="16" t="s">
        <v>654</v>
      </c>
      <c r="CU17" s="16" t="s">
        <v>655</v>
      </c>
      <c r="CV17" s="16" t="s">
        <v>436</v>
      </c>
      <c r="CW17" s="340" t="s">
        <v>437</v>
      </c>
      <c r="CX17" s="16" t="s">
        <v>433</v>
      </c>
      <c r="CY17" s="16" t="s">
        <v>434</v>
      </c>
      <c r="CZ17" s="16" t="s">
        <v>653</v>
      </c>
      <c r="DA17" s="16" t="s">
        <v>654</v>
      </c>
      <c r="DB17" s="16" t="s">
        <v>655</v>
      </c>
      <c r="DC17" s="16" t="s">
        <v>436</v>
      </c>
      <c r="DD17" s="340" t="s">
        <v>437</v>
      </c>
      <c r="DE17" s="16" t="s">
        <v>433</v>
      </c>
      <c r="DF17" s="16" t="s">
        <v>434</v>
      </c>
      <c r="DG17" s="16" t="s">
        <v>653</v>
      </c>
      <c r="DH17" s="16" t="s">
        <v>654</v>
      </c>
      <c r="DI17" s="16" t="s">
        <v>655</v>
      </c>
      <c r="DJ17" s="16" t="s">
        <v>436</v>
      </c>
      <c r="DK17" s="340" t="s">
        <v>437</v>
      </c>
      <c r="DL17" s="906"/>
    </row>
    <row r="18">
      <c r="A18" s="339">
        <v>1</v>
      </c>
      <c r="B18" s="339">
        <v>2</v>
      </c>
      <c r="C18" s="339">
        <v>3</v>
      </c>
      <c r="D18" s="343" t="s">
        <v>535</v>
      </c>
      <c r="E18" s="343" t="s">
        <v>536</v>
      </c>
      <c r="F18" s="343" t="s">
        <v>537</v>
      </c>
      <c r="G18" s="343" t="s">
        <v>538</v>
      </c>
      <c r="H18" s="343" t="s">
        <v>539</v>
      </c>
      <c r="I18" s="343" t="s">
        <v>540</v>
      </c>
      <c r="J18" s="343" t="s">
        <v>541</v>
      </c>
      <c r="K18" s="343" t="s">
        <v>542</v>
      </c>
      <c r="L18" s="343" t="s">
        <v>543</v>
      </c>
      <c r="M18" s="343" t="s">
        <v>544</v>
      </c>
      <c r="N18" s="343" t="s">
        <v>545</v>
      </c>
      <c r="O18" s="343" t="s">
        <v>546</v>
      </c>
      <c r="P18" s="343" t="s">
        <v>547</v>
      </c>
      <c r="Q18" s="343" t="s">
        <v>548</v>
      </c>
      <c r="R18" s="343" t="s">
        <v>438</v>
      </c>
      <c r="S18" s="343" t="s">
        <v>439</v>
      </c>
      <c r="T18" s="343" t="s">
        <v>440</v>
      </c>
      <c r="U18" s="343" t="s">
        <v>441</v>
      </c>
      <c r="V18" s="343" t="s">
        <v>442</v>
      </c>
      <c r="W18" s="343" t="s">
        <v>443</v>
      </c>
      <c r="X18" s="343" t="s">
        <v>444</v>
      </c>
      <c r="Y18" s="343" t="s">
        <v>445</v>
      </c>
      <c r="Z18" s="343" t="s">
        <v>446</v>
      </c>
      <c r="AA18" s="343" t="s">
        <v>447</v>
      </c>
      <c r="AB18" s="343" t="s">
        <v>448</v>
      </c>
      <c r="AC18" s="343" t="s">
        <v>449</v>
      </c>
      <c r="AD18" s="343" t="s">
        <v>450</v>
      </c>
      <c r="AE18" s="343" t="s">
        <v>451</v>
      </c>
      <c r="AF18" s="343" t="s">
        <v>656</v>
      </c>
      <c r="AG18" s="343" t="s">
        <v>657</v>
      </c>
      <c r="AH18" s="343" t="s">
        <v>658</v>
      </c>
      <c r="AI18" s="343" t="s">
        <v>659</v>
      </c>
      <c r="AJ18" s="343" t="s">
        <v>660</v>
      </c>
      <c r="AK18" s="343" t="s">
        <v>661</v>
      </c>
      <c r="AL18" s="343" t="s">
        <v>662</v>
      </c>
      <c r="AM18" s="343" t="s">
        <v>663</v>
      </c>
      <c r="AN18" s="343" t="s">
        <v>664</v>
      </c>
      <c r="AO18" s="343" t="s">
        <v>665</v>
      </c>
      <c r="AP18" s="343" t="s">
        <v>666</v>
      </c>
      <c r="AQ18" s="343" t="s">
        <v>667</v>
      </c>
      <c r="AR18" s="343" t="s">
        <v>668</v>
      </c>
      <c r="AS18" s="343" t="s">
        <v>669</v>
      </c>
      <c r="AT18" s="343" t="s">
        <v>670</v>
      </c>
      <c r="AU18" s="343" t="s">
        <v>671</v>
      </c>
      <c r="AV18" s="343" t="s">
        <v>672</v>
      </c>
      <c r="AW18" s="343" t="s">
        <v>673</v>
      </c>
      <c r="AX18" s="343" t="s">
        <v>674</v>
      </c>
      <c r="AY18" s="343" t="s">
        <v>675</v>
      </c>
      <c r="AZ18" s="343" t="s">
        <v>676</v>
      </c>
      <c r="BA18" s="343" t="s">
        <v>677</v>
      </c>
      <c r="BB18" s="343" t="s">
        <v>678</v>
      </c>
      <c r="BC18" s="343" t="s">
        <v>679</v>
      </c>
      <c r="BD18" s="343" t="s">
        <v>680</v>
      </c>
      <c r="BE18" s="343" t="s">
        <v>681</v>
      </c>
      <c r="BF18" s="343" t="s">
        <v>682</v>
      </c>
      <c r="BG18" s="343" t="s">
        <v>683</v>
      </c>
      <c r="BH18" s="343" t="s">
        <v>684</v>
      </c>
      <c r="BI18" s="343" t="s">
        <v>685</v>
      </c>
      <c r="BJ18" s="343" t="s">
        <v>686</v>
      </c>
      <c r="BK18" s="343" t="s">
        <v>687</v>
      </c>
      <c r="BL18" s="343" t="s">
        <v>688</v>
      </c>
      <c r="BM18" s="343" t="s">
        <v>689</v>
      </c>
      <c r="BN18" s="343" t="s">
        <v>690</v>
      </c>
      <c r="BO18" s="343" t="s">
        <v>691</v>
      </c>
      <c r="BP18" s="343" t="s">
        <v>692</v>
      </c>
      <c r="BQ18" s="343" t="s">
        <v>693</v>
      </c>
      <c r="BR18" s="343" t="s">
        <v>694</v>
      </c>
      <c r="BS18" s="343" t="s">
        <v>695</v>
      </c>
      <c r="BT18" s="343" t="s">
        <v>696</v>
      </c>
      <c r="BU18" s="343" t="s">
        <v>697</v>
      </c>
      <c r="BV18" s="343" t="s">
        <v>698</v>
      </c>
      <c r="BW18" s="343" t="s">
        <v>699</v>
      </c>
      <c r="BX18" s="343" t="s">
        <v>700</v>
      </c>
      <c r="BY18" s="343" t="s">
        <v>701</v>
      </c>
      <c r="BZ18" s="343" t="s">
        <v>702</v>
      </c>
      <c r="CA18" s="343" t="s">
        <v>703</v>
      </c>
      <c r="CB18" s="343" t="s">
        <v>704</v>
      </c>
      <c r="CC18" s="343" t="s">
        <v>705</v>
      </c>
      <c r="CD18" s="343" t="s">
        <v>706</v>
      </c>
      <c r="CE18" s="343" t="s">
        <v>707</v>
      </c>
      <c r="CF18" s="343" t="s">
        <v>708</v>
      </c>
      <c r="CG18" s="343" t="s">
        <v>709</v>
      </c>
      <c r="CH18" s="343" t="s">
        <v>710</v>
      </c>
      <c r="CI18" s="343" t="s">
        <v>711</v>
      </c>
      <c r="CJ18" s="343" t="s">
        <v>712</v>
      </c>
      <c r="CK18" s="343" t="s">
        <v>713</v>
      </c>
      <c r="CL18" s="343" t="s">
        <v>714</v>
      </c>
      <c r="CM18" s="343" t="s">
        <v>715</v>
      </c>
      <c r="CN18" s="343" t="s">
        <v>716</v>
      </c>
      <c r="CO18" s="343" t="s">
        <v>717</v>
      </c>
      <c r="CP18" s="343" t="s">
        <v>718</v>
      </c>
      <c r="CQ18" s="343" t="s">
        <v>719</v>
      </c>
      <c r="CR18" s="343" t="s">
        <v>720</v>
      </c>
      <c r="CS18" s="343" t="s">
        <v>721</v>
      </c>
      <c r="CT18" s="343" t="s">
        <v>722</v>
      </c>
      <c r="CU18" s="343" t="s">
        <v>723</v>
      </c>
      <c r="CV18" s="343" t="s">
        <v>724</v>
      </c>
      <c r="CW18" s="343" t="s">
        <v>725</v>
      </c>
      <c r="CX18" s="343" t="s">
        <v>452</v>
      </c>
      <c r="CY18" s="343" t="s">
        <v>453</v>
      </c>
      <c r="CZ18" s="343" t="s">
        <v>454</v>
      </c>
      <c r="DA18" s="343" t="s">
        <v>455</v>
      </c>
      <c r="DB18" s="343" t="s">
        <v>456</v>
      </c>
      <c r="DC18" s="343" t="s">
        <v>457</v>
      </c>
      <c r="DD18" s="343" t="s">
        <v>458</v>
      </c>
      <c r="DE18" s="343" t="s">
        <v>726</v>
      </c>
      <c r="DF18" s="343" t="s">
        <v>727</v>
      </c>
      <c r="DG18" s="343" t="s">
        <v>728</v>
      </c>
      <c r="DH18" s="343" t="s">
        <v>729</v>
      </c>
      <c r="DI18" s="343" t="s">
        <v>730</v>
      </c>
      <c r="DJ18" s="343" t="s">
        <v>731</v>
      </c>
      <c r="DK18" s="343" t="s">
        <v>732</v>
      </c>
      <c r="DL18" s="339">
        <v>8</v>
      </c>
    </row>
    <row r="19" s="25" customFormat="1">
      <c r="A19" s="26" t="s">
        <v>106</v>
      </c>
      <c r="B19" s="27" t="s">
        <v>107</v>
      </c>
      <c r="C19" s="27" t="s">
        <v>108</v>
      </c>
      <c r="D19" s="355">
        <f t="shared" ref="D19:I19" si="0">D21</f>
        <v>4.0599999999999996</v>
      </c>
      <c r="E19" s="355">
        <f t="shared" si="0"/>
        <v>0</v>
      </c>
      <c r="F19" s="355">
        <f t="shared" si="0"/>
        <v>0</v>
      </c>
      <c r="G19" s="355">
        <f t="shared" si="0"/>
        <v>0</v>
      </c>
      <c r="H19" s="355">
        <f t="shared" si="0"/>
        <v>0.5</v>
      </c>
      <c r="I19" s="355">
        <f t="shared" si="0"/>
        <v>0</v>
      </c>
      <c r="J19" s="355">
        <f>J26</f>
        <v>40</v>
      </c>
      <c r="K19" s="355">
        <f t="shared" ref="K19:Q19" si="1">K26</f>
        <v>4.8599999999999994</v>
      </c>
      <c r="L19" s="355">
        <f t="shared" si="1"/>
        <v>0</v>
      </c>
      <c r="M19" s="355">
        <f t="shared" si="1"/>
        <v>0</v>
      </c>
      <c r="N19" s="355">
        <f t="shared" si="1"/>
        <v>0</v>
      </c>
      <c r="O19" s="355">
        <f t="shared" si="1"/>
        <v>2.5529999999999999</v>
      </c>
      <c r="P19" s="355">
        <f t="shared" si="1"/>
        <v>0</v>
      </c>
      <c r="Q19" s="355">
        <f t="shared" si="1"/>
        <v>35</v>
      </c>
      <c r="R19" s="355">
        <f>R26</f>
        <v>1.2000000000000002</v>
      </c>
      <c r="S19" s="355" t="s">
        <v>109</v>
      </c>
      <c r="T19" s="355" t="s">
        <v>109</v>
      </c>
      <c r="U19" s="355" t="s">
        <v>109</v>
      </c>
      <c r="V19" s="355">
        <f>V26</f>
        <v>0.5</v>
      </c>
      <c r="W19" s="355" t="s">
        <v>109</v>
      </c>
      <c r="X19" s="355">
        <f>X26</f>
        <v>7</v>
      </c>
      <c r="Y19" s="355">
        <f>Y26</f>
        <v>1.2000000000000002</v>
      </c>
      <c r="Z19" s="355" t="s">
        <v>109</v>
      </c>
      <c r="AA19" s="355" t="s">
        <v>109</v>
      </c>
      <c r="AB19" s="355" t="s">
        <v>109</v>
      </c>
      <c r="AC19" s="355">
        <f>AC26</f>
        <v>0.55300000000000005</v>
      </c>
      <c r="AD19" s="355" t="s">
        <v>109</v>
      </c>
      <c r="AE19" s="355">
        <f>AE26</f>
        <v>7</v>
      </c>
      <c r="AF19" s="355" t="str">
        <f>AF21</f>
        <v>н/д</v>
      </c>
      <c r="AG19" s="355" t="s">
        <v>109</v>
      </c>
      <c r="AH19" s="355" t="s">
        <v>109</v>
      </c>
      <c r="AI19" s="355" t="s">
        <v>109</v>
      </c>
      <c r="AJ19" s="355" t="s">
        <v>109</v>
      </c>
      <c r="AK19" s="355" t="s">
        <v>109</v>
      </c>
      <c r="AL19" s="355" t="s">
        <v>109</v>
      </c>
      <c r="AM19" s="355" t="s">
        <v>109</v>
      </c>
      <c r="AN19" s="355" t="s">
        <v>109</v>
      </c>
      <c r="AO19" s="355" t="s">
        <v>109</v>
      </c>
      <c r="AP19" s="355" t="s">
        <v>109</v>
      </c>
      <c r="AQ19" s="355" t="s">
        <v>109</v>
      </c>
      <c r="AR19" s="355" t="s">
        <v>109</v>
      </c>
      <c r="AS19" s="355" t="s">
        <v>109</v>
      </c>
      <c r="AT19" s="355">
        <f>AT21</f>
        <v>0.40000000000000002</v>
      </c>
      <c r="AU19" s="355" t="s">
        <v>109</v>
      </c>
      <c r="AV19" s="355" t="s">
        <v>109</v>
      </c>
      <c r="AW19" s="355" t="s">
        <v>109</v>
      </c>
      <c r="AX19" s="355" t="s">
        <v>109</v>
      </c>
      <c r="AY19" s="355" t="s">
        <v>109</v>
      </c>
      <c r="AZ19" s="355">
        <f>AZ21</f>
        <v>1</v>
      </c>
      <c r="BA19" s="355">
        <f>BA26</f>
        <v>0.40000000000000002</v>
      </c>
      <c r="BB19" s="355" t="s">
        <v>109</v>
      </c>
      <c r="BC19" s="355" t="s">
        <v>109</v>
      </c>
      <c r="BD19" s="355" t="s">
        <v>109</v>
      </c>
      <c r="BE19" s="355" t="s">
        <v>109</v>
      </c>
      <c r="BF19" s="355" t="s">
        <v>109</v>
      </c>
      <c r="BG19" s="355">
        <f>BG26</f>
        <v>1</v>
      </c>
      <c r="BH19" s="355">
        <f>BH26</f>
        <v>1.2000000000000002</v>
      </c>
      <c r="BI19" s="355" t="s">
        <v>109</v>
      </c>
      <c r="BJ19" s="355" t="s">
        <v>109</v>
      </c>
      <c r="BK19" s="355" t="s">
        <v>109</v>
      </c>
      <c r="BL19" s="355">
        <f>BL26</f>
        <v>0.5</v>
      </c>
      <c r="BM19" s="355" t="s">
        <v>109</v>
      </c>
      <c r="BN19" s="355">
        <f t="shared" ref="BN19:BU19" si="2">BN26</f>
        <v>7</v>
      </c>
      <c r="BO19" s="355">
        <f t="shared" si="2"/>
        <v>1.2000000000000002</v>
      </c>
      <c r="BP19" s="355" t="str">
        <f t="shared" si="2"/>
        <v>н/д</v>
      </c>
      <c r="BQ19" s="355" t="str">
        <f t="shared" si="2"/>
        <v>н/д</v>
      </c>
      <c r="BR19" s="355" t="str">
        <f t="shared" si="2"/>
        <v>н/д</v>
      </c>
      <c r="BS19" s="355">
        <f t="shared" si="2"/>
        <v>0.55300000000000005</v>
      </c>
      <c r="BT19" s="355" t="str">
        <f t="shared" si="2"/>
        <v>н/д</v>
      </c>
      <c r="BU19" s="355">
        <f t="shared" si="2"/>
        <v>7</v>
      </c>
      <c r="BV19" s="355">
        <f>BV26</f>
        <v>2.46</v>
      </c>
      <c r="BW19" s="355" t="s">
        <v>109</v>
      </c>
      <c r="BX19" s="355" t="s">
        <v>109</v>
      </c>
      <c r="BY19" s="355" t="s">
        <v>109</v>
      </c>
      <c r="BZ19" s="355" t="s">
        <v>109</v>
      </c>
      <c r="CA19" s="355" t="s">
        <v>109</v>
      </c>
      <c r="CB19" s="355">
        <f>CB26</f>
        <v>20</v>
      </c>
      <c r="CC19" s="355">
        <f>CC26</f>
        <v>2.46</v>
      </c>
      <c r="CD19" s="355" t="s">
        <v>109</v>
      </c>
      <c r="CE19" s="355" t="s">
        <v>109</v>
      </c>
      <c r="CF19" s="355" t="s">
        <v>109</v>
      </c>
      <c r="CG19" s="355" t="s">
        <v>109</v>
      </c>
      <c r="CH19" s="355" t="s">
        <v>109</v>
      </c>
      <c r="CI19" s="355">
        <f>CI21</f>
        <v>20</v>
      </c>
      <c r="CJ19" s="355" t="s">
        <v>109</v>
      </c>
      <c r="CK19" s="355" t="s">
        <v>109</v>
      </c>
      <c r="CL19" s="355" t="s">
        <v>109</v>
      </c>
      <c r="CM19" s="355" t="s">
        <v>109</v>
      </c>
      <c r="CN19" s="355" t="s">
        <v>109</v>
      </c>
      <c r="CO19" s="355" t="s">
        <v>109</v>
      </c>
      <c r="CP19" s="355">
        <f>CP26</f>
        <v>12</v>
      </c>
      <c r="CQ19" s="355">
        <f>CQ21</f>
        <v>0.80000000000000004</v>
      </c>
      <c r="CR19" s="355" t="s">
        <v>109</v>
      </c>
      <c r="CS19" s="355" t="s">
        <v>109</v>
      </c>
      <c r="CT19" s="355" t="s">
        <v>109</v>
      </c>
      <c r="CU19" s="355">
        <f>CU21</f>
        <v>2</v>
      </c>
      <c r="CV19" s="355" t="s">
        <v>109</v>
      </c>
      <c r="CW19" s="355">
        <f>CW26</f>
        <v>7</v>
      </c>
      <c r="CX19" s="355">
        <f>CX26</f>
        <v>4.0599999999999996</v>
      </c>
      <c r="CY19" s="355" t="s">
        <v>109</v>
      </c>
      <c r="CZ19" s="355" t="s">
        <v>109</v>
      </c>
      <c r="DA19" s="355" t="s">
        <v>109</v>
      </c>
      <c r="DB19" s="355">
        <f>DB21</f>
        <v>0.5</v>
      </c>
      <c r="DC19" s="355" t="s">
        <v>109</v>
      </c>
      <c r="DD19" s="355">
        <f>DD26</f>
        <v>40</v>
      </c>
      <c r="DE19" s="355">
        <f>DE26</f>
        <v>4.8599999999999994</v>
      </c>
      <c r="DF19" s="355" t="s">
        <v>109</v>
      </c>
      <c r="DG19" s="355" t="s">
        <v>109</v>
      </c>
      <c r="DH19" s="355" t="s">
        <v>109</v>
      </c>
      <c r="DI19" s="355">
        <f>DI47</f>
        <v>2.5529999999999999</v>
      </c>
      <c r="DJ19" s="355" t="s">
        <v>109</v>
      </c>
      <c r="DK19" s="355">
        <f>DK26</f>
        <v>35</v>
      </c>
      <c r="DL19" s="355" t="s">
        <v>109</v>
      </c>
    </row>
    <row r="20" s="25" customFormat="1" hidden="1">
      <c r="A20" s="33" t="s">
        <v>110</v>
      </c>
      <c r="B20" s="34" t="s">
        <v>111</v>
      </c>
      <c r="C20" s="34" t="s">
        <v>108</v>
      </c>
      <c r="D20" s="356" t="s">
        <v>109</v>
      </c>
      <c r="E20" s="356" t="s">
        <v>109</v>
      </c>
      <c r="F20" s="356" t="s">
        <v>109</v>
      </c>
      <c r="G20" s="356" t="s">
        <v>109</v>
      </c>
      <c r="H20" s="356" t="s">
        <v>109</v>
      </c>
      <c r="I20" s="356" t="s">
        <v>109</v>
      </c>
      <c r="J20" s="356" t="s">
        <v>109</v>
      </c>
      <c r="K20" s="356" t="s">
        <v>109</v>
      </c>
      <c r="L20" s="356" t="s">
        <v>109</v>
      </c>
      <c r="M20" s="356" t="s">
        <v>109</v>
      </c>
      <c r="N20" s="356" t="s">
        <v>109</v>
      </c>
      <c r="O20" s="356" t="s">
        <v>109</v>
      </c>
      <c r="P20" s="356" t="s">
        <v>109</v>
      </c>
      <c r="Q20" s="356" t="s">
        <v>109</v>
      </c>
      <c r="R20" s="356" t="s">
        <v>109</v>
      </c>
      <c r="S20" s="356" t="s">
        <v>109</v>
      </c>
      <c r="T20" s="356" t="s">
        <v>109</v>
      </c>
      <c r="U20" s="356" t="s">
        <v>109</v>
      </c>
      <c r="V20" s="356" t="s">
        <v>109</v>
      </c>
      <c r="W20" s="356" t="s">
        <v>109</v>
      </c>
      <c r="X20" s="356" t="s">
        <v>109</v>
      </c>
      <c r="Y20" s="356" t="s">
        <v>109</v>
      </c>
      <c r="Z20" s="356" t="s">
        <v>109</v>
      </c>
      <c r="AA20" s="356" t="s">
        <v>109</v>
      </c>
      <c r="AB20" s="356" t="s">
        <v>109</v>
      </c>
      <c r="AC20" s="356" t="s">
        <v>109</v>
      </c>
      <c r="AD20" s="356" t="s">
        <v>109</v>
      </c>
      <c r="AE20" s="356" t="s">
        <v>109</v>
      </c>
      <c r="AF20" s="356"/>
      <c r="AG20" s="356"/>
      <c r="AH20" s="356"/>
      <c r="AI20" s="356"/>
      <c r="AJ20" s="356"/>
      <c r="AK20" s="356"/>
      <c r="AL20" s="356"/>
      <c r="AM20" s="356"/>
      <c r="AN20" s="356"/>
      <c r="AO20" s="356"/>
      <c r="AP20" s="356"/>
      <c r="AQ20" s="356"/>
      <c r="AR20" s="356"/>
      <c r="AS20" s="356"/>
      <c r="AT20" s="356"/>
      <c r="AU20" s="356"/>
      <c r="AV20" s="356"/>
      <c r="AW20" s="356"/>
      <c r="AX20" s="356"/>
      <c r="AY20" s="356"/>
      <c r="AZ20" s="356"/>
      <c r="BA20" s="356"/>
      <c r="BB20" s="356" t="s">
        <v>109</v>
      </c>
      <c r="BC20" s="356" t="s">
        <v>109</v>
      </c>
      <c r="BD20" s="356" t="s">
        <v>109</v>
      </c>
      <c r="BE20" s="356" t="s">
        <v>109</v>
      </c>
      <c r="BF20" s="356" t="s">
        <v>109</v>
      </c>
      <c r="BG20" s="356"/>
      <c r="BH20" s="356"/>
      <c r="BI20" s="356"/>
      <c r="BJ20" s="356"/>
      <c r="BK20" s="356"/>
      <c r="BL20" s="356"/>
      <c r="BM20" s="356"/>
      <c r="BN20" s="356"/>
      <c r="BO20" s="356"/>
      <c r="BP20" s="356"/>
      <c r="BQ20" s="356"/>
      <c r="BR20" s="356"/>
      <c r="BS20" s="356"/>
      <c r="BT20" s="356"/>
      <c r="BU20" s="356"/>
      <c r="BV20" s="356"/>
      <c r="BW20" s="356" t="s">
        <v>109</v>
      </c>
      <c r="BX20" s="356" t="s">
        <v>109</v>
      </c>
      <c r="BY20" s="356" t="s">
        <v>109</v>
      </c>
      <c r="BZ20" s="356" t="s">
        <v>109</v>
      </c>
      <c r="CA20" s="356" t="s">
        <v>109</v>
      </c>
      <c r="CB20" s="356"/>
      <c r="CC20" s="356"/>
      <c r="CD20" s="356" t="s">
        <v>109</v>
      </c>
      <c r="CE20" s="356" t="s">
        <v>109</v>
      </c>
      <c r="CF20" s="356" t="s">
        <v>109</v>
      </c>
      <c r="CG20" s="356" t="s">
        <v>109</v>
      </c>
      <c r="CH20" s="356" t="s">
        <v>109</v>
      </c>
      <c r="CI20" s="356" t="s">
        <v>109</v>
      </c>
      <c r="CJ20" s="356" t="s">
        <v>109</v>
      </c>
      <c r="CK20" s="356" t="s">
        <v>109</v>
      </c>
      <c r="CL20" s="356" t="s">
        <v>109</v>
      </c>
      <c r="CM20" s="356" t="s">
        <v>109</v>
      </c>
      <c r="CN20" s="356" t="s">
        <v>109</v>
      </c>
      <c r="CO20" s="356" t="s">
        <v>109</v>
      </c>
      <c r="CP20" s="356"/>
      <c r="CQ20" s="356"/>
      <c r="CR20" s="356"/>
      <c r="CS20" s="356"/>
      <c r="CT20" s="356"/>
      <c r="CU20" s="356"/>
      <c r="CV20" s="356"/>
      <c r="CW20" s="356"/>
      <c r="CX20" s="356"/>
      <c r="CY20" s="356"/>
      <c r="CZ20" s="356"/>
      <c r="DA20" s="356"/>
      <c r="DB20" s="356"/>
      <c r="DC20" s="356"/>
      <c r="DD20" s="356"/>
      <c r="DE20" s="356"/>
      <c r="DF20" s="356"/>
      <c r="DG20" s="356"/>
      <c r="DH20" s="356"/>
      <c r="DI20" s="356"/>
      <c r="DJ20" s="356"/>
      <c r="DK20" s="356"/>
      <c r="DL20" s="356"/>
    </row>
    <row r="21" s="25" customFormat="1">
      <c r="A21" s="39" t="s">
        <v>112</v>
      </c>
      <c r="B21" s="40" t="s">
        <v>113</v>
      </c>
      <c r="C21" s="40" t="s">
        <v>108</v>
      </c>
      <c r="D21" s="357">
        <f t="shared" ref="D21:I21" si="3">D26</f>
        <v>4.0599999999999996</v>
      </c>
      <c r="E21" s="357">
        <f t="shared" si="3"/>
        <v>0</v>
      </c>
      <c r="F21" s="357">
        <f t="shared" si="3"/>
        <v>0</v>
      </c>
      <c r="G21" s="357">
        <f t="shared" si="3"/>
        <v>0</v>
      </c>
      <c r="H21" s="357">
        <f t="shared" si="3"/>
        <v>0.5</v>
      </c>
      <c r="I21" s="357">
        <f t="shared" si="3"/>
        <v>0</v>
      </c>
      <c r="J21" s="357">
        <f>J47</f>
        <v>40</v>
      </c>
      <c r="K21" s="357">
        <f>K47</f>
        <v>4.8599999999999994</v>
      </c>
      <c r="L21" s="357">
        <f t="shared" ref="L21:Q21" si="4">L47</f>
        <v>0</v>
      </c>
      <c r="M21" s="357">
        <f t="shared" si="4"/>
        <v>0</v>
      </c>
      <c r="N21" s="357">
        <f t="shared" si="4"/>
        <v>0</v>
      </c>
      <c r="O21" s="357">
        <f t="shared" si="4"/>
        <v>2.5529999999999999</v>
      </c>
      <c r="P21" s="357">
        <f t="shared" si="4"/>
        <v>0</v>
      </c>
      <c r="Q21" s="357">
        <f t="shared" si="4"/>
        <v>35</v>
      </c>
      <c r="R21" s="357">
        <f>R47</f>
        <v>1.2000000000000002</v>
      </c>
      <c r="S21" s="357" t="s">
        <v>109</v>
      </c>
      <c r="T21" s="357" t="s">
        <v>109</v>
      </c>
      <c r="U21" s="357" t="s">
        <v>109</v>
      </c>
      <c r="V21" s="357">
        <f>V47</f>
        <v>0.5</v>
      </c>
      <c r="W21" s="357" t="s">
        <v>109</v>
      </c>
      <c r="X21" s="357">
        <f>X47</f>
        <v>7</v>
      </c>
      <c r="Y21" s="357">
        <f>Y47</f>
        <v>1.2000000000000002</v>
      </c>
      <c r="Z21" s="357" t="s">
        <v>109</v>
      </c>
      <c r="AA21" s="357" t="s">
        <v>109</v>
      </c>
      <c r="AB21" s="357" t="s">
        <v>109</v>
      </c>
      <c r="AC21" s="357">
        <f>AC47</f>
        <v>0.55300000000000005</v>
      </c>
      <c r="AD21" s="357" t="s">
        <v>109</v>
      </c>
      <c r="AE21" s="357">
        <f>AE47</f>
        <v>7</v>
      </c>
      <c r="AF21" s="357" t="str">
        <f>AF26</f>
        <v>н/д</v>
      </c>
      <c r="AG21" s="357" t="s">
        <v>109</v>
      </c>
      <c r="AH21" s="357" t="s">
        <v>109</v>
      </c>
      <c r="AI21" s="357" t="s">
        <v>109</v>
      </c>
      <c r="AJ21" s="357" t="s">
        <v>109</v>
      </c>
      <c r="AK21" s="357" t="s">
        <v>109</v>
      </c>
      <c r="AL21" s="357" t="s">
        <v>109</v>
      </c>
      <c r="AM21" s="357" t="s">
        <v>109</v>
      </c>
      <c r="AN21" s="357" t="s">
        <v>109</v>
      </c>
      <c r="AO21" s="357" t="s">
        <v>109</v>
      </c>
      <c r="AP21" s="357" t="s">
        <v>109</v>
      </c>
      <c r="AQ21" s="357" t="s">
        <v>109</v>
      </c>
      <c r="AR21" s="357" t="s">
        <v>109</v>
      </c>
      <c r="AS21" s="357" t="s">
        <v>109</v>
      </c>
      <c r="AT21" s="357">
        <f>AT26</f>
        <v>0.40000000000000002</v>
      </c>
      <c r="AU21" s="357" t="s">
        <v>109</v>
      </c>
      <c r="AV21" s="357" t="s">
        <v>109</v>
      </c>
      <c r="AW21" s="357" t="s">
        <v>109</v>
      </c>
      <c r="AX21" s="357" t="s">
        <v>109</v>
      </c>
      <c r="AY21" s="357" t="s">
        <v>109</v>
      </c>
      <c r="AZ21" s="357">
        <f>AZ26</f>
        <v>1</v>
      </c>
      <c r="BA21" s="357">
        <f>BA26</f>
        <v>0.40000000000000002</v>
      </c>
      <c r="BB21" s="357" t="s">
        <v>109</v>
      </c>
      <c r="BC21" s="357" t="s">
        <v>109</v>
      </c>
      <c r="BD21" s="357" t="s">
        <v>109</v>
      </c>
      <c r="BE21" s="357" t="s">
        <v>109</v>
      </c>
      <c r="BF21" s="357" t="s">
        <v>109</v>
      </c>
      <c r="BG21" s="357">
        <f>BG26</f>
        <v>1</v>
      </c>
      <c r="BH21" s="357">
        <f>BH26</f>
        <v>1.2000000000000002</v>
      </c>
      <c r="BI21" s="357" t="s">
        <v>109</v>
      </c>
      <c r="BJ21" s="357" t="s">
        <v>109</v>
      </c>
      <c r="BK21" s="357" t="s">
        <v>109</v>
      </c>
      <c r="BL21" s="357">
        <f>BL26</f>
        <v>0.5</v>
      </c>
      <c r="BM21" s="357" t="s">
        <v>109</v>
      </c>
      <c r="BN21" s="357">
        <f t="shared" ref="BN21:BU21" si="5">BN26</f>
        <v>7</v>
      </c>
      <c r="BO21" s="357">
        <f t="shared" si="5"/>
        <v>1.2000000000000002</v>
      </c>
      <c r="BP21" s="357" t="str">
        <f t="shared" si="5"/>
        <v>н/д</v>
      </c>
      <c r="BQ21" s="357" t="str">
        <f t="shared" si="5"/>
        <v>н/д</v>
      </c>
      <c r="BR21" s="357" t="str">
        <f t="shared" si="5"/>
        <v>н/д</v>
      </c>
      <c r="BS21" s="357">
        <f t="shared" si="5"/>
        <v>0.55300000000000005</v>
      </c>
      <c r="BT21" s="357" t="str">
        <f t="shared" si="5"/>
        <v>н/д</v>
      </c>
      <c r="BU21" s="357">
        <f t="shared" si="5"/>
        <v>7</v>
      </c>
      <c r="BV21" s="357">
        <f>BV26</f>
        <v>2.46</v>
      </c>
      <c r="BW21" s="357" t="s">
        <v>109</v>
      </c>
      <c r="BX21" s="357" t="s">
        <v>109</v>
      </c>
      <c r="BY21" s="357" t="s">
        <v>109</v>
      </c>
      <c r="BZ21" s="357" t="s">
        <v>109</v>
      </c>
      <c r="CA21" s="357" t="s">
        <v>109</v>
      </c>
      <c r="CB21" s="357">
        <f>CB26</f>
        <v>20</v>
      </c>
      <c r="CC21" s="357">
        <f>CC26</f>
        <v>2.46</v>
      </c>
      <c r="CD21" s="357" t="s">
        <v>109</v>
      </c>
      <c r="CE21" s="357" t="s">
        <v>109</v>
      </c>
      <c r="CF21" s="357" t="s">
        <v>109</v>
      </c>
      <c r="CG21" s="357" t="s">
        <v>109</v>
      </c>
      <c r="CH21" s="357" t="s">
        <v>109</v>
      </c>
      <c r="CI21" s="357">
        <f>CI26</f>
        <v>20</v>
      </c>
      <c r="CJ21" s="357" t="s">
        <v>109</v>
      </c>
      <c r="CK21" s="357" t="s">
        <v>109</v>
      </c>
      <c r="CL21" s="357" t="s">
        <v>109</v>
      </c>
      <c r="CM21" s="357" t="s">
        <v>109</v>
      </c>
      <c r="CN21" s="357" t="s">
        <v>109</v>
      </c>
      <c r="CO21" s="357" t="s">
        <v>109</v>
      </c>
      <c r="CP21" s="357">
        <f>CP26</f>
        <v>12</v>
      </c>
      <c r="CQ21" s="357">
        <f>CQ26</f>
        <v>0.80000000000000004</v>
      </c>
      <c r="CR21" s="357" t="s">
        <v>109</v>
      </c>
      <c r="CS21" s="357" t="s">
        <v>109</v>
      </c>
      <c r="CT21" s="357" t="s">
        <v>109</v>
      </c>
      <c r="CU21" s="357">
        <f>CU26</f>
        <v>2</v>
      </c>
      <c r="CV21" s="357" t="s">
        <v>109</v>
      </c>
      <c r="CW21" s="357">
        <f>CW26</f>
        <v>7</v>
      </c>
      <c r="CX21" s="357">
        <f>CX26</f>
        <v>4.0599999999999996</v>
      </c>
      <c r="CY21" s="357" t="s">
        <v>109</v>
      </c>
      <c r="CZ21" s="357" t="s">
        <v>109</v>
      </c>
      <c r="DA21" s="357" t="s">
        <v>109</v>
      </c>
      <c r="DB21" s="357">
        <f>DB26</f>
        <v>0.5</v>
      </c>
      <c r="DC21" s="357" t="s">
        <v>109</v>
      </c>
      <c r="DD21" s="357">
        <f>DD26</f>
        <v>40</v>
      </c>
      <c r="DE21" s="357">
        <f>DE26</f>
        <v>4.8599999999999994</v>
      </c>
      <c r="DF21" s="357" t="s">
        <v>109</v>
      </c>
      <c r="DG21" s="357" t="s">
        <v>109</v>
      </c>
      <c r="DH21" s="357" t="s">
        <v>109</v>
      </c>
      <c r="DI21" s="357">
        <f>DI47</f>
        <v>2.5529999999999999</v>
      </c>
      <c r="DJ21" s="357" t="s">
        <v>109</v>
      </c>
      <c r="DK21" s="357">
        <f>DK26</f>
        <v>35</v>
      </c>
      <c r="DL21" s="357" t="s">
        <v>109</v>
      </c>
    </row>
    <row r="22" s="25" customFormat="1" ht="31.5" hidden="1">
      <c r="A22" s="33" t="s">
        <v>114</v>
      </c>
      <c r="B22" s="182" t="s">
        <v>115</v>
      </c>
      <c r="C22" s="34" t="s">
        <v>108</v>
      </c>
      <c r="D22" s="356" t="s">
        <v>109</v>
      </c>
      <c r="E22" s="356" t="s">
        <v>109</v>
      </c>
      <c r="F22" s="356" t="s">
        <v>109</v>
      </c>
      <c r="G22" s="356" t="s">
        <v>109</v>
      </c>
      <c r="H22" s="356" t="s">
        <v>109</v>
      </c>
      <c r="I22" s="356" t="s">
        <v>109</v>
      </c>
      <c r="J22" s="356" t="s">
        <v>109</v>
      </c>
      <c r="K22" s="356" t="s">
        <v>109</v>
      </c>
      <c r="L22" s="356" t="s">
        <v>109</v>
      </c>
      <c r="M22" s="356" t="s">
        <v>109</v>
      </c>
      <c r="N22" s="356" t="s">
        <v>109</v>
      </c>
      <c r="O22" s="356" t="s">
        <v>109</v>
      </c>
      <c r="P22" s="356" t="s">
        <v>109</v>
      </c>
      <c r="Q22" s="356" t="s">
        <v>109</v>
      </c>
      <c r="R22" s="356" t="s">
        <v>109</v>
      </c>
      <c r="S22" s="356" t="s">
        <v>109</v>
      </c>
      <c r="T22" s="356" t="s">
        <v>109</v>
      </c>
      <c r="U22" s="356" t="s">
        <v>109</v>
      </c>
      <c r="V22" s="356" t="s">
        <v>109</v>
      </c>
      <c r="W22" s="356" t="s">
        <v>109</v>
      </c>
      <c r="X22" s="356" t="s">
        <v>109</v>
      </c>
      <c r="Y22" s="356" t="s">
        <v>109</v>
      </c>
      <c r="Z22" s="356" t="s">
        <v>109</v>
      </c>
      <c r="AA22" s="356" t="s">
        <v>109</v>
      </c>
      <c r="AB22" s="356" t="s">
        <v>109</v>
      </c>
      <c r="AC22" s="356" t="s">
        <v>109</v>
      </c>
      <c r="AD22" s="356" t="s">
        <v>109</v>
      </c>
      <c r="AE22" s="356" t="s">
        <v>109</v>
      </c>
      <c r="AF22" s="356"/>
      <c r="AG22" s="356">
        <v>0</v>
      </c>
      <c r="AH22" s="356">
        <v>0</v>
      </c>
      <c r="AI22" s="356">
        <v>0</v>
      </c>
      <c r="AJ22" s="356">
        <v>0</v>
      </c>
      <c r="AK22" s="356">
        <v>0</v>
      </c>
      <c r="AL22" s="356"/>
      <c r="AM22" s="356">
        <v>0</v>
      </c>
      <c r="AN22" s="356">
        <v>0</v>
      </c>
      <c r="AO22" s="356">
        <v>0</v>
      </c>
      <c r="AP22" s="356">
        <v>0</v>
      </c>
      <c r="AQ22" s="356">
        <v>0</v>
      </c>
      <c r="AR22" s="356">
        <v>0</v>
      </c>
      <c r="AS22" s="356">
        <v>0</v>
      </c>
      <c r="AT22" s="356"/>
      <c r="AU22" s="356">
        <v>0</v>
      </c>
      <c r="AV22" s="356">
        <v>0</v>
      </c>
      <c r="AW22" s="356">
        <v>0</v>
      </c>
      <c r="AX22" s="356">
        <v>0</v>
      </c>
      <c r="AY22" s="356">
        <v>0</v>
      </c>
      <c r="AZ22" s="356"/>
      <c r="BA22" s="356">
        <v>0</v>
      </c>
      <c r="BB22" s="356">
        <v>0</v>
      </c>
      <c r="BC22" s="356">
        <v>0</v>
      </c>
      <c r="BD22" s="356">
        <v>0</v>
      </c>
      <c r="BE22" s="356">
        <v>0</v>
      </c>
      <c r="BF22" s="356">
        <v>0</v>
      </c>
      <c r="BG22" s="356">
        <v>0</v>
      </c>
      <c r="BH22" s="356">
        <v>0</v>
      </c>
      <c r="BI22" s="356">
        <v>0</v>
      </c>
      <c r="BJ22" s="356">
        <v>0</v>
      </c>
      <c r="BK22" s="356">
        <v>0</v>
      </c>
      <c r="BL22" s="356">
        <v>0</v>
      </c>
      <c r="BM22" s="356">
        <v>0</v>
      </c>
      <c r="BN22" s="356">
        <v>0</v>
      </c>
      <c r="BO22" s="356">
        <v>0</v>
      </c>
      <c r="BP22" s="356">
        <v>0</v>
      </c>
      <c r="BQ22" s="356">
        <v>0</v>
      </c>
      <c r="BR22" s="356">
        <v>0</v>
      </c>
      <c r="BS22" s="356">
        <v>0</v>
      </c>
      <c r="BT22" s="356">
        <v>0</v>
      </c>
      <c r="BU22" s="356">
        <v>0</v>
      </c>
      <c r="BV22" s="356">
        <v>0</v>
      </c>
      <c r="BW22" s="356">
        <v>0</v>
      </c>
      <c r="BX22" s="356">
        <v>0</v>
      </c>
      <c r="BY22" s="356">
        <v>0</v>
      </c>
      <c r="BZ22" s="356">
        <v>0</v>
      </c>
      <c r="CA22" s="356">
        <v>0</v>
      </c>
      <c r="CB22" s="356">
        <v>0</v>
      </c>
      <c r="CC22" s="356">
        <v>0</v>
      </c>
      <c r="CD22" s="356">
        <v>0</v>
      </c>
      <c r="CE22" s="356">
        <v>0</v>
      </c>
      <c r="CF22" s="356">
        <v>0</v>
      </c>
      <c r="CG22" s="356">
        <v>0</v>
      </c>
      <c r="CH22" s="356">
        <v>0</v>
      </c>
      <c r="CI22" s="356">
        <v>0</v>
      </c>
      <c r="CJ22" s="356">
        <v>0</v>
      </c>
      <c r="CK22" s="356">
        <v>0</v>
      </c>
      <c r="CL22" s="356">
        <v>0</v>
      </c>
      <c r="CM22" s="356">
        <v>0</v>
      </c>
      <c r="CN22" s="356">
        <v>0</v>
      </c>
      <c r="CO22" s="356">
        <v>0</v>
      </c>
      <c r="CP22" s="356">
        <v>0</v>
      </c>
      <c r="CQ22" s="356">
        <v>0</v>
      </c>
      <c r="CR22" s="356">
        <v>0</v>
      </c>
      <c r="CS22" s="356">
        <v>0</v>
      </c>
      <c r="CT22" s="356">
        <v>0</v>
      </c>
      <c r="CU22" s="356">
        <v>0</v>
      </c>
      <c r="CV22" s="356">
        <v>0</v>
      </c>
      <c r="CW22" s="356">
        <v>0</v>
      </c>
      <c r="CX22" s="356"/>
      <c r="CY22" s="356"/>
      <c r="CZ22" s="356"/>
      <c r="DA22" s="356"/>
      <c r="DB22" s="356"/>
      <c r="DC22" s="356"/>
      <c r="DD22" s="356" t="s">
        <v>733</v>
      </c>
      <c r="DE22" s="356">
        <v>0</v>
      </c>
      <c r="DF22" s="356">
        <v>0</v>
      </c>
      <c r="DG22" s="356">
        <v>0</v>
      </c>
      <c r="DH22" s="356">
        <v>0</v>
      </c>
      <c r="DI22" s="356">
        <v>0</v>
      </c>
      <c r="DJ22" s="356">
        <v>0</v>
      </c>
      <c r="DK22" s="356" t="s">
        <v>733</v>
      </c>
      <c r="DL22" s="356"/>
    </row>
    <row r="23" s="25" customFormat="1" hidden="1">
      <c r="A23" s="33" t="s">
        <v>116</v>
      </c>
      <c r="B23" s="34" t="s">
        <v>117</v>
      </c>
      <c r="C23" s="34" t="s">
        <v>108</v>
      </c>
      <c r="D23" s="356" t="s">
        <v>109</v>
      </c>
      <c r="E23" s="356" t="s">
        <v>109</v>
      </c>
      <c r="F23" s="356" t="s">
        <v>109</v>
      </c>
      <c r="G23" s="356" t="s">
        <v>109</v>
      </c>
      <c r="H23" s="356" t="s">
        <v>109</v>
      </c>
      <c r="I23" s="356" t="s">
        <v>109</v>
      </c>
      <c r="J23" s="356" t="s">
        <v>109</v>
      </c>
      <c r="K23" s="356" t="s">
        <v>109</v>
      </c>
      <c r="L23" s="356" t="s">
        <v>109</v>
      </c>
      <c r="M23" s="356" t="s">
        <v>109</v>
      </c>
      <c r="N23" s="356" t="s">
        <v>109</v>
      </c>
      <c r="O23" s="356" t="s">
        <v>109</v>
      </c>
      <c r="P23" s="356" t="s">
        <v>109</v>
      </c>
      <c r="Q23" s="356" t="s">
        <v>109</v>
      </c>
      <c r="R23" s="356" t="s">
        <v>109</v>
      </c>
      <c r="S23" s="356" t="s">
        <v>109</v>
      </c>
      <c r="T23" s="356" t="s">
        <v>109</v>
      </c>
      <c r="U23" s="356" t="s">
        <v>109</v>
      </c>
      <c r="V23" s="356" t="s">
        <v>109</v>
      </c>
      <c r="W23" s="356" t="s">
        <v>109</v>
      </c>
      <c r="X23" s="356" t="s">
        <v>109</v>
      </c>
      <c r="Y23" s="356" t="s">
        <v>109</v>
      </c>
      <c r="Z23" s="356" t="s">
        <v>109</v>
      </c>
      <c r="AA23" s="356" t="s">
        <v>109</v>
      </c>
      <c r="AB23" s="356" t="s">
        <v>109</v>
      </c>
      <c r="AC23" s="356" t="s">
        <v>109</v>
      </c>
      <c r="AD23" s="356" t="s">
        <v>109</v>
      </c>
      <c r="AE23" s="356" t="s">
        <v>109</v>
      </c>
      <c r="AF23" s="356"/>
      <c r="AG23" s="356">
        <v>0</v>
      </c>
      <c r="AH23" s="356">
        <v>0</v>
      </c>
      <c r="AI23" s="356">
        <v>0</v>
      </c>
      <c r="AJ23" s="356">
        <v>0</v>
      </c>
      <c r="AK23" s="356">
        <v>0</v>
      </c>
      <c r="AL23" s="356"/>
      <c r="AM23" s="356">
        <v>0</v>
      </c>
      <c r="AN23" s="356">
        <v>0</v>
      </c>
      <c r="AO23" s="356">
        <v>0</v>
      </c>
      <c r="AP23" s="356">
        <v>0</v>
      </c>
      <c r="AQ23" s="356">
        <v>0</v>
      </c>
      <c r="AR23" s="356">
        <v>0</v>
      </c>
      <c r="AS23" s="356">
        <v>0</v>
      </c>
      <c r="AT23" s="356"/>
      <c r="AU23" s="356">
        <v>0</v>
      </c>
      <c r="AV23" s="356">
        <v>0</v>
      </c>
      <c r="AW23" s="356">
        <v>0</v>
      </c>
      <c r="AX23" s="356">
        <v>0</v>
      </c>
      <c r="AY23" s="356">
        <v>0</v>
      </c>
      <c r="AZ23" s="356"/>
      <c r="BA23" s="356">
        <v>0</v>
      </c>
      <c r="BB23" s="356">
        <v>0</v>
      </c>
      <c r="BC23" s="356">
        <v>0</v>
      </c>
      <c r="BD23" s="356">
        <v>0</v>
      </c>
      <c r="BE23" s="356">
        <v>0</v>
      </c>
      <c r="BF23" s="356">
        <v>0</v>
      </c>
      <c r="BG23" s="356">
        <v>0</v>
      </c>
      <c r="BH23" s="356">
        <v>0</v>
      </c>
      <c r="BI23" s="356">
        <v>0</v>
      </c>
      <c r="BJ23" s="356">
        <v>0</v>
      </c>
      <c r="BK23" s="356">
        <v>0</v>
      </c>
      <c r="BL23" s="356">
        <v>0</v>
      </c>
      <c r="BM23" s="356">
        <v>0</v>
      </c>
      <c r="BN23" s="356">
        <v>0</v>
      </c>
      <c r="BO23" s="356">
        <v>0</v>
      </c>
      <c r="BP23" s="356">
        <v>0</v>
      </c>
      <c r="BQ23" s="356">
        <v>0</v>
      </c>
      <c r="BR23" s="356">
        <v>0</v>
      </c>
      <c r="BS23" s="356">
        <v>0</v>
      </c>
      <c r="BT23" s="356">
        <v>0</v>
      </c>
      <c r="BU23" s="356">
        <v>0</v>
      </c>
      <c r="BV23" s="356">
        <v>0</v>
      </c>
      <c r="BW23" s="356">
        <v>0</v>
      </c>
      <c r="BX23" s="356">
        <v>0</v>
      </c>
      <c r="BY23" s="356">
        <v>0</v>
      </c>
      <c r="BZ23" s="356">
        <v>0</v>
      </c>
      <c r="CA23" s="356">
        <v>0</v>
      </c>
      <c r="CB23" s="356">
        <v>0</v>
      </c>
      <c r="CC23" s="356">
        <v>0</v>
      </c>
      <c r="CD23" s="356">
        <v>0</v>
      </c>
      <c r="CE23" s="356">
        <v>0</v>
      </c>
      <c r="CF23" s="356">
        <v>0</v>
      </c>
      <c r="CG23" s="356">
        <v>0</v>
      </c>
      <c r="CH23" s="356">
        <v>0</v>
      </c>
      <c r="CI23" s="356">
        <v>0</v>
      </c>
      <c r="CJ23" s="356">
        <v>0</v>
      </c>
      <c r="CK23" s="356">
        <v>0</v>
      </c>
      <c r="CL23" s="356">
        <v>0</v>
      </c>
      <c r="CM23" s="356">
        <v>0</v>
      </c>
      <c r="CN23" s="356">
        <v>0</v>
      </c>
      <c r="CO23" s="356">
        <v>0</v>
      </c>
      <c r="CP23" s="356">
        <v>0</v>
      </c>
      <c r="CQ23" s="356">
        <v>0</v>
      </c>
      <c r="CR23" s="356">
        <v>0</v>
      </c>
      <c r="CS23" s="356">
        <v>0</v>
      </c>
      <c r="CT23" s="356">
        <v>0</v>
      </c>
      <c r="CU23" s="356">
        <v>0</v>
      </c>
      <c r="CV23" s="356">
        <v>0</v>
      </c>
      <c r="CW23" s="356">
        <v>0</v>
      </c>
      <c r="CX23" s="356"/>
      <c r="CY23" s="356"/>
      <c r="CZ23" s="356"/>
      <c r="DA23" s="356"/>
      <c r="DB23" s="356"/>
      <c r="DC23" s="356"/>
      <c r="DD23" s="356" t="s">
        <v>733</v>
      </c>
      <c r="DE23" s="356">
        <v>0</v>
      </c>
      <c r="DF23" s="356">
        <v>0</v>
      </c>
      <c r="DG23" s="356">
        <v>0</v>
      </c>
      <c r="DH23" s="356">
        <v>0</v>
      </c>
      <c r="DI23" s="356">
        <v>0</v>
      </c>
      <c r="DJ23" s="356">
        <v>0</v>
      </c>
      <c r="DK23" s="356" t="s">
        <v>733</v>
      </c>
      <c r="DL23" s="356"/>
    </row>
    <row r="24" s="25" customFormat="1" hidden="1">
      <c r="A24" s="33" t="s">
        <v>118</v>
      </c>
      <c r="B24" s="34" t="s">
        <v>119</v>
      </c>
      <c r="C24" s="34" t="s">
        <v>108</v>
      </c>
      <c r="D24" s="356" t="s">
        <v>109</v>
      </c>
      <c r="E24" s="356" t="s">
        <v>109</v>
      </c>
      <c r="F24" s="356" t="s">
        <v>109</v>
      </c>
      <c r="G24" s="356" t="s">
        <v>109</v>
      </c>
      <c r="H24" s="356" t="s">
        <v>109</v>
      </c>
      <c r="I24" s="356" t="s">
        <v>109</v>
      </c>
      <c r="J24" s="356" t="s">
        <v>109</v>
      </c>
      <c r="K24" s="356" t="s">
        <v>109</v>
      </c>
      <c r="L24" s="356" t="s">
        <v>109</v>
      </c>
      <c r="M24" s="356" t="s">
        <v>109</v>
      </c>
      <c r="N24" s="356" t="s">
        <v>109</v>
      </c>
      <c r="O24" s="356" t="s">
        <v>109</v>
      </c>
      <c r="P24" s="356" t="s">
        <v>109</v>
      </c>
      <c r="Q24" s="356" t="s">
        <v>109</v>
      </c>
      <c r="R24" s="356" t="s">
        <v>109</v>
      </c>
      <c r="S24" s="356" t="s">
        <v>109</v>
      </c>
      <c r="T24" s="356" t="s">
        <v>109</v>
      </c>
      <c r="U24" s="356" t="s">
        <v>109</v>
      </c>
      <c r="V24" s="356" t="s">
        <v>109</v>
      </c>
      <c r="W24" s="356" t="s">
        <v>109</v>
      </c>
      <c r="X24" s="356" t="s">
        <v>109</v>
      </c>
      <c r="Y24" s="356" t="s">
        <v>109</v>
      </c>
      <c r="Z24" s="356" t="s">
        <v>109</v>
      </c>
      <c r="AA24" s="356" t="s">
        <v>109</v>
      </c>
      <c r="AB24" s="356" t="s">
        <v>109</v>
      </c>
      <c r="AC24" s="356" t="s">
        <v>109</v>
      </c>
      <c r="AD24" s="356" t="s">
        <v>109</v>
      </c>
      <c r="AE24" s="356" t="s">
        <v>109</v>
      </c>
      <c r="AF24" s="356"/>
      <c r="AG24" s="356">
        <v>0</v>
      </c>
      <c r="AH24" s="356">
        <v>0</v>
      </c>
      <c r="AI24" s="356">
        <v>0</v>
      </c>
      <c r="AJ24" s="356">
        <v>0</v>
      </c>
      <c r="AK24" s="356">
        <v>0</v>
      </c>
      <c r="AL24" s="356"/>
      <c r="AM24" s="356">
        <v>0</v>
      </c>
      <c r="AN24" s="356">
        <v>0</v>
      </c>
      <c r="AO24" s="356">
        <v>0</v>
      </c>
      <c r="AP24" s="356">
        <v>0</v>
      </c>
      <c r="AQ24" s="356">
        <v>0</v>
      </c>
      <c r="AR24" s="356">
        <v>0</v>
      </c>
      <c r="AS24" s="356">
        <v>0</v>
      </c>
      <c r="AT24" s="356"/>
      <c r="AU24" s="356">
        <v>0</v>
      </c>
      <c r="AV24" s="356">
        <v>0</v>
      </c>
      <c r="AW24" s="356">
        <v>0</v>
      </c>
      <c r="AX24" s="356">
        <v>0</v>
      </c>
      <c r="AY24" s="356">
        <v>0</v>
      </c>
      <c r="AZ24" s="356"/>
      <c r="BA24" s="356">
        <v>0</v>
      </c>
      <c r="BB24" s="356">
        <v>0</v>
      </c>
      <c r="BC24" s="356">
        <v>0</v>
      </c>
      <c r="BD24" s="356">
        <v>0</v>
      </c>
      <c r="BE24" s="356">
        <v>0</v>
      </c>
      <c r="BF24" s="356">
        <v>0</v>
      </c>
      <c r="BG24" s="356">
        <v>0</v>
      </c>
      <c r="BH24" s="356">
        <v>0</v>
      </c>
      <c r="BI24" s="356">
        <v>0</v>
      </c>
      <c r="BJ24" s="356">
        <v>0</v>
      </c>
      <c r="BK24" s="356">
        <v>0</v>
      </c>
      <c r="BL24" s="356">
        <v>0</v>
      </c>
      <c r="BM24" s="356">
        <v>0</v>
      </c>
      <c r="BN24" s="356">
        <v>0</v>
      </c>
      <c r="BO24" s="356">
        <v>0</v>
      </c>
      <c r="BP24" s="356">
        <v>0</v>
      </c>
      <c r="BQ24" s="356">
        <v>0</v>
      </c>
      <c r="BR24" s="356">
        <v>0</v>
      </c>
      <c r="BS24" s="356">
        <v>0</v>
      </c>
      <c r="BT24" s="356">
        <v>0</v>
      </c>
      <c r="BU24" s="356">
        <v>0</v>
      </c>
      <c r="BV24" s="356">
        <v>0</v>
      </c>
      <c r="BW24" s="356">
        <v>0</v>
      </c>
      <c r="BX24" s="356">
        <v>0</v>
      </c>
      <c r="BY24" s="356">
        <v>0</v>
      </c>
      <c r="BZ24" s="356">
        <v>0</v>
      </c>
      <c r="CA24" s="356">
        <v>0</v>
      </c>
      <c r="CB24" s="356">
        <v>0</v>
      </c>
      <c r="CC24" s="356">
        <v>0</v>
      </c>
      <c r="CD24" s="356">
        <v>0</v>
      </c>
      <c r="CE24" s="356">
        <v>0</v>
      </c>
      <c r="CF24" s="356">
        <v>0</v>
      </c>
      <c r="CG24" s="356">
        <v>0</v>
      </c>
      <c r="CH24" s="356">
        <v>0</v>
      </c>
      <c r="CI24" s="356">
        <v>0</v>
      </c>
      <c r="CJ24" s="356">
        <v>0</v>
      </c>
      <c r="CK24" s="356">
        <v>0</v>
      </c>
      <c r="CL24" s="356">
        <v>0</v>
      </c>
      <c r="CM24" s="356">
        <v>0</v>
      </c>
      <c r="CN24" s="356">
        <v>0</v>
      </c>
      <c r="CO24" s="356">
        <v>0</v>
      </c>
      <c r="CP24" s="356">
        <v>0</v>
      </c>
      <c r="CQ24" s="356">
        <v>0</v>
      </c>
      <c r="CR24" s="356">
        <v>0</v>
      </c>
      <c r="CS24" s="356">
        <v>0</v>
      </c>
      <c r="CT24" s="356">
        <v>0</v>
      </c>
      <c r="CU24" s="356">
        <v>0</v>
      </c>
      <c r="CV24" s="356">
        <v>0</v>
      </c>
      <c r="CW24" s="356">
        <v>0</v>
      </c>
      <c r="CX24" s="356"/>
      <c r="CY24" s="356"/>
      <c r="CZ24" s="356"/>
      <c r="DA24" s="356"/>
      <c r="DB24" s="356"/>
      <c r="DC24" s="356"/>
      <c r="DD24" s="356" t="s">
        <v>733</v>
      </c>
      <c r="DE24" s="356">
        <v>0</v>
      </c>
      <c r="DF24" s="356">
        <v>0</v>
      </c>
      <c r="DG24" s="356">
        <v>0</v>
      </c>
      <c r="DH24" s="356">
        <v>0</v>
      </c>
      <c r="DI24" s="356">
        <v>0</v>
      </c>
      <c r="DJ24" s="356">
        <v>0</v>
      </c>
      <c r="DK24" s="356" t="s">
        <v>733</v>
      </c>
      <c r="DL24" s="356"/>
    </row>
    <row r="25" s="25" customFormat="1">
      <c r="A25" s="39" t="s">
        <v>120</v>
      </c>
      <c r="B25" s="46" t="s">
        <v>121</v>
      </c>
      <c r="C25" s="40" t="s">
        <v>108</v>
      </c>
      <c r="D25" s="357" t="s">
        <v>109</v>
      </c>
      <c r="E25" s="357" t="s">
        <v>109</v>
      </c>
      <c r="F25" s="357" t="s">
        <v>109</v>
      </c>
      <c r="G25" s="357" t="s">
        <v>109</v>
      </c>
      <c r="H25" s="357" t="s">
        <v>109</v>
      </c>
      <c r="I25" s="357" t="s">
        <v>109</v>
      </c>
      <c r="J25" s="357" t="str">
        <f t="shared" ref="J25:Q25" si="6">J98</f>
        <v>н/д</v>
      </c>
      <c r="K25" s="357" t="str">
        <f t="shared" si="6"/>
        <v>н/д</v>
      </c>
      <c r="L25" s="357" t="str">
        <f t="shared" si="6"/>
        <v>н/д</v>
      </c>
      <c r="M25" s="357" t="str">
        <f t="shared" si="6"/>
        <v>н/д</v>
      </c>
      <c r="N25" s="357" t="str">
        <f t="shared" si="6"/>
        <v>н/д</v>
      </c>
      <c r="O25" s="357" t="str">
        <f t="shared" si="6"/>
        <v>н/д</v>
      </c>
      <c r="P25" s="357" t="str">
        <f t="shared" si="6"/>
        <v>н/д</v>
      </c>
      <c r="Q25" s="357" t="str">
        <f t="shared" si="6"/>
        <v>н/д</v>
      </c>
      <c r="R25" s="357" t="str">
        <f>R98</f>
        <v>н/д</v>
      </c>
      <c r="S25" s="357" t="s">
        <v>109</v>
      </c>
      <c r="T25" s="357" t="s">
        <v>109</v>
      </c>
      <c r="U25" s="357" t="s">
        <v>109</v>
      </c>
      <c r="V25" s="357" t="str">
        <f>V98</f>
        <v>н/д</v>
      </c>
      <c r="W25" s="357" t="s">
        <v>109</v>
      </c>
      <c r="X25" s="357" t="str">
        <f>X98</f>
        <v>н/д</v>
      </c>
      <c r="Y25" s="357" t="str">
        <f>Y98</f>
        <v>н/д</v>
      </c>
      <c r="Z25" s="357" t="s">
        <v>109</v>
      </c>
      <c r="AA25" s="357" t="s">
        <v>109</v>
      </c>
      <c r="AB25" s="357" t="s">
        <v>109</v>
      </c>
      <c r="AC25" s="357" t="str">
        <f>AC98</f>
        <v>н/д</v>
      </c>
      <c r="AD25" s="357" t="s">
        <v>109</v>
      </c>
      <c r="AE25" s="357" t="str">
        <f>AE98</f>
        <v>н/д</v>
      </c>
      <c r="AF25" s="357" t="str">
        <f>AF97</f>
        <v>н/д</v>
      </c>
      <c r="AG25" s="357" t="str">
        <f t="shared" ref="AG25:AS25" si="7">AG97</f>
        <v>н/д</v>
      </c>
      <c r="AH25" s="357" t="str">
        <f t="shared" si="7"/>
        <v>н/д</v>
      </c>
      <c r="AI25" s="357" t="str">
        <f t="shared" si="7"/>
        <v>н/д</v>
      </c>
      <c r="AJ25" s="357" t="str">
        <f t="shared" si="7"/>
        <v>н/д</v>
      </c>
      <c r="AK25" s="357" t="str">
        <f t="shared" si="7"/>
        <v>н/д</v>
      </c>
      <c r="AL25" s="357" t="str">
        <f t="shared" si="7"/>
        <v>н/д</v>
      </c>
      <c r="AM25" s="357" t="str">
        <f t="shared" si="7"/>
        <v>н/д</v>
      </c>
      <c r="AN25" s="357" t="str">
        <f t="shared" si="7"/>
        <v>н/д</v>
      </c>
      <c r="AO25" s="357" t="str">
        <f t="shared" si="7"/>
        <v>н/д</v>
      </c>
      <c r="AP25" s="357" t="str">
        <f t="shared" si="7"/>
        <v>н/д</v>
      </c>
      <c r="AQ25" s="357" t="str">
        <f t="shared" si="7"/>
        <v>н/д</v>
      </c>
      <c r="AR25" s="357" t="str">
        <f t="shared" si="7"/>
        <v>н/д</v>
      </c>
      <c r="AS25" s="357" t="str">
        <f t="shared" si="7"/>
        <v>н/д</v>
      </c>
      <c r="AT25" s="357" t="s">
        <v>109</v>
      </c>
      <c r="AU25" s="357" t="s">
        <v>109</v>
      </c>
      <c r="AV25" s="357" t="s">
        <v>109</v>
      </c>
      <c r="AW25" s="357" t="s">
        <v>109</v>
      </c>
      <c r="AX25" s="357" t="s">
        <v>109</v>
      </c>
      <c r="AY25" s="357" t="s">
        <v>109</v>
      </c>
      <c r="AZ25" s="357" t="s">
        <v>109</v>
      </c>
      <c r="BA25" s="357" t="s">
        <v>109</v>
      </c>
      <c r="BB25" s="357" t="s">
        <v>109</v>
      </c>
      <c r="BC25" s="357" t="s">
        <v>109</v>
      </c>
      <c r="BD25" s="357" t="s">
        <v>109</v>
      </c>
      <c r="BE25" s="357" t="s">
        <v>109</v>
      </c>
      <c r="BF25" s="357" t="s">
        <v>109</v>
      </c>
      <c r="BG25" s="357" t="s">
        <v>109</v>
      </c>
      <c r="BH25" s="357" t="s">
        <v>109</v>
      </c>
      <c r="BI25" s="357" t="s">
        <v>109</v>
      </c>
      <c r="BJ25" s="357" t="s">
        <v>109</v>
      </c>
      <c r="BK25" s="357" t="s">
        <v>109</v>
      </c>
      <c r="BL25" s="357" t="s">
        <v>109</v>
      </c>
      <c r="BM25" s="357" t="s">
        <v>109</v>
      </c>
      <c r="BN25" s="357" t="s">
        <v>109</v>
      </c>
      <c r="BO25" s="357" t="s">
        <v>109</v>
      </c>
      <c r="BP25" s="357" t="s">
        <v>109</v>
      </c>
      <c r="BQ25" s="357" t="s">
        <v>109</v>
      </c>
      <c r="BR25" s="357" t="s">
        <v>109</v>
      </c>
      <c r="BS25" s="357" t="s">
        <v>109</v>
      </c>
      <c r="BT25" s="357" t="s">
        <v>109</v>
      </c>
      <c r="BU25" s="357" t="s">
        <v>109</v>
      </c>
      <c r="BV25" s="357" t="s">
        <v>109</v>
      </c>
      <c r="BW25" s="357" t="s">
        <v>109</v>
      </c>
      <c r="BX25" s="357" t="s">
        <v>109</v>
      </c>
      <c r="BY25" s="357" t="s">
        <v>109</v>
      </c>
      <c r="BZ25" s="357" t="s">
        <v>109</v>
      </c>
      <c r="CA25" s="357" t="s">
        <v>109</v>
      </c>
      <c r="CB25" s="357" t="s">
        <v>109</v>
      </c>
      <c r="CC25" s="357" t="s">
        <v>109</v>
      </c>
      <c r="CD25" s="357" t="s">
        <v>109</v>
      </c>
      <c r="CE25" s="357" t="s">
        <v>109</v>
      </c>
      <c r="CF25" s="357" t="s">
        <v>109</v>
      </c>
      <c r="CG25" s="357" t="s">
        <v>109</v>
      </c>
      <c r="CH25" s="357" t="s">
        <v>109</v>
      </c>
      <c r="CI25" s="357" t="s">
        <v>109</v>
      </c>
      <c r="CJ25" s="357" t="s">
        <v>109</v>
      </c>
      <c r="CK25" s="357" t="s">
        <v>109</v>
      </c>
      <c r="CL25" s="357" t="s">
        <v>109</v>
      </c>
      <c r="CM25" s="357" t="s">
        <v>109</v>
      </c>
      <c r="CN25" s="357" t="s">
        <v>109</v>
      </c>
      <c r="CO25" s="357" t="s">
        <v>109</v>
      </c>
      <c r="CP25" s="357" t="s">
        <v>109</v>
      </c>
      <c r="CQ25" s="357" t="s">
        <v>109</v>
      </c>
      <c r="CR25" s="357" t="s">
        <v>109</v>
      </c>
      <c r="CS25" s="357" t="s">
        <v>109</v>
      </c>
      <c r="CT25" s="357" t="s">
        <v>109</v>
      </c>
      <c r="CU25" s="357" t="s">
        <v>109</v>
      </c>
      <c r="CV25" s="357" t="s">
        <v>109</v>
      </c>
      <c r="CW25" s="357" t="s">
        <v>109</v>
      </c>
      <c r="CX25" s="357" t="s">
        <v>109</v>
      </c>
      <c r="CY25" s="357" t="s">
        <v>109</v>
      </c>
      <c r="CZ25" s="357" t="s">
        <v>109</v>
      </c>
      <c r="DA25" s="357" t="s">
        <v>109</v>
      </c>
      <c r="DB25" s="357" t="s">
        <v>109</v>
      </c>
      <c r="DC25" s="357" t="s">
        <v>109</v>
      </c>
      <c r="DD25" s="357" t="str">
        <f>DD98</f>
        <v>н/д</v>
      </c>
      <c r="DE25" s="357" t="str">
        <f t="shared" ref="DE25:DK25" si="8">DE98</f>
        <v>н/д</v>
      </c>
      <c r="DF25" s="357" t="str">
        <f t="shared" si="8"/>
        <v>н/д</v>
      </c>
      <c r="DG25" s="357" t="str">
        <f t="shared" si="8"/>
        <v>н/д</v>
      </c>
      <c r="DH25" s="357" t="str">
        <f t="shared" si="8"/>
        <v>н/д</v>
      </c>
      <c r="DI25" s="357" t="str">
        <f t="shared" si="8"/>
        <v>н/д</v>
      </c>
      <c r="DJ25" s="357" t="str">
        <f t="shared" si="8"/>
        <v>н/д</v>
      </c>
      <c r="DK25" s="357" t="str">
        <f t="shared" si="8"/>
        <v>н/д</v>
      </c>
      <c r="DL25" s="357" t="s">
        <v>109</v>
      </c>
    </row>
    <row r="26" s="25" customFormat="1">
      <c r="A26" s="48" t="s">
        <v>122</v>
      </c>
      <c r="B26" s="49" t="s">
        <v>123</v>
      </c>
      <c r="C26" s="49" t="s">
        <v>108</v>
      </c>
      <c r="D26" s="358">
        <f t="shared" ref="D26:I26" si="9">D47</f>
        <v>4.0599999999999996</v>
      </c>
      <c r="E26" s="358">
        <f t="shared" si="9"/>
        <v>0</v>
      </c>
      <c r="F26" s="358">
        <f t="shared" si="9"/>
        <v>0</v>
      </c>
      <c r="G26" s="358">
        <f t="shared" si="9"/>
        <v>0</v>
      </c>
      <c r="H26" s="358">
        <f t="shared" si="9"/>
        <v>0.5</v>
      </c>
      <c r="I26" s="358">
        <f t="shared" si="9"/>
        <v>0</v>
      </c>
      <c r="J26" s="358">
        <f>J47</f>
        <v>40</v>
      </c>
      <c r="K26" s="358">
        <f t="shared" ref="K26:P26" si="10">K47</f>
        <v>4.8599999999999994</v>
      </c>
      <c r="L26" s="358">
        <f t="shared" si="10"/>
        <v>0</v>
      </c>
      <c r="M26" s="358">
        <f t="shared" si="10"/>
        <v>0</v>
      </c>
      <c r="N26" s="358">
        <f t="shared" si="10"/>
        <v>0</v>
      </c>
      <c r="O26" s="358">
        <f t="shared" si="10"/>
        <v>2.5529999999999999</v>
      </c>
      <c r="P26" s="358">
        <f t="shared" si="10"/>
        <v>0</v>
      </c>
      <c r="Q26" s="358">
        <f>Q47</f>
        <v>35</v>
      </c>
      <c r="R26" s="358">
        <f>R47</f>
        <v>1.2000000000000002</v>
      </c>
      <c r="S26" s="358" t="s">
        <v>109</v>
      </c>
      <c r="T26" s="358" t="s">
        <v>109</v>
      </c>
      <c r="U26" s="358" t="s">
        <v>109</v>
      </c>
      <c r="V26" s="358">
        <f>V47</f>
        <v>0.5</v>
      </c>
      <c r="W26" s="358" t="s">
        <v>109</v>
      </c>
      <c r="X26" s="358">
        <f>X47</f>
        <v>7</v>
      </c>
      <c r="Y26" s="358">
        <f>Y47</f>
        <v>1.2000000000000002</v>
      </c>
      <c r="Z26" s="358" t="s">
        <v>109</v>
      </c>
      <c r="AA26" s="358" t="s">
        <v>109</v>
      </c>
      <c r="AB26" s="358" t="s">
        <v>109</v>
      </c>
      <c r="AC26" s="358">
        <f>AC47</f>
        <v>0.55300000000000005</v>
      </c>
      <c r="AD26" s="358" t="s">
        <v>109</v>
      </c>
      <c r="AE26" s="358">
        <f>AE47</f>
        <v>7</v>
      </c>
      <c r="AF26" s="358" t="str">
        <f>AF47</f>
        <v>н/д</v>
      </c>
      <c r="AG26" s="358" t="s">
        <v>109</v>
      </c>
      <c r="AH26" s="358" t="s">
        <v>109</v>
      </c>
      <c r="AI26" s="358" t="s">
        <v>109</v>
      </c>
      <c r="AJ26" s="358" t="s">
        <v>109</v>
      </c>
      <c r="AK26" s="358" t="s">
        <v>109</v>
      </c>
      <c r="AL26" s="358" t="s">
        <v>109</v>
      </c>
      <c r="AM26" s="358" t="s">
        <v>109</v>
      </c>
      <c r="AN26" s="358" t="s">
        <v>109</v>
      </c>
      <c r="AO26" s="358" t="s">
        <v>109</v>
      </c>
      <c r="AP26" s="358" t="s">
        <v>109</v>
      </c>
      <c r="AQ26" s="358" t="s">
        <v>109</v>
      </c>
      <c r="AR26" s="358" t="s">
        <v>109</v>
      </c>
      <c r="AS26" s="358" t="s">
        <v>109</v>
      </c>
      <c r="AT26" s="358">
        <f>AT47</f>
        <v>0.40000000000000002</v>
      </c>
      <c r="AU26" s="358" t="s">
        <v>109</v>
      </c>
      <c r="AV26" s="358" t="s">
        <v>109</v>
      </c>
      <c r="AW26" s="358" t="s">
        <v>109</v>
      </c>
      <c r="AX26" s="358" t="s">
        <v>109</v>
      </c>
      <c r="AY26" s="358" t="s">
        <v>109</v>
      </c>
      <c r="AZ26" s="358">
        <f>AZ47</f>
        <v>1</v>
      </c>
      <c r="BA26" s="358">
        <f>BA47</f>
        <v>0.40000000000000002</v>
      </c>
      <c r="BB26" s="358" t="s">
        <v>109</v>
      </c>
      <c r="BC26" s="358" t="s">
        <v>109</v>
      </c>
      <c r="BD26" s="358" t="s">
        <v>109</v>
      </c>
      <c r="BE26" s="358" t="s">
        <v>109</v>
      </c>
      <c r="BF26" s="358" t="s">
        <v>109</v>
      </c>
      <c r="BG26" s="358">
        <f>BG47</f>
        <v>1</v>
      </c>
      <c r="BH26" s="358">
        <f>BH47</f>
        <v>1.2000000000000002</v>
      </c>
      <c r="BI26" s="358" t="s">
        <v>109</v>
      </c>
      <c r="BJ26" s="358" t="s">
        <v>109</v>
      </c>
      <c r="BK26" s="358" t="s">
        <v>109</v>
      </c>
      <c r="BL26" s="358">
        <f>BL47</f>
        <v>0.5</v>
      </c>
      <c r="BM26" s="358" t="s">
        <v>109</v>
      </c>
      <c r="BN26" s="358">
        <f t="shared" ref="BN26:BU26" si="11">BN47</f>
        <v>7</v>
      </c>
      <c r="BO26" s="358">
        <f t="shared" si="11"/>
        <v>1.2000000000000002</v>
      </c>
      <c r="BP26" s="358" t="str">
        <f t="shared" si="11"/>
        <v>н/д</v>
      </c>
      <c r="BQ26" s="358" t="str">
        <f t="shared" si="11"/>
        <v>н/д</v>
      </c>
      <c r="BR26" s="358" t="str">
        <f t="shared" si="11"/>
        <v>н/д</v>
      </c>
      <c r="BS26" s="358">
        <f t="shared" si="11"/>
        <v>0.55300000000000005</v>
      </c>
      <c r="BT26" s="358" t="str">
        <f t="shared" si="11"/>
        <v>н/д</v>
      </c>
      <c r="BU26" s="358">
        <f t="shared" si="11"/>
        <v>7</v>
      </c>
      <c r="BV26" s="358">
        <f>BV47</f>
        <v>2.46</v>
      </c>
      <c r="BW26" s="358" t="s">
        <v>109</v>
      </c>
      <c r="BX26" s="358" t="s">
        <v>109</v>
      </c>
      <c r="BY26" s="358" t="s">
        <v>109</v>
      </c>
      <c r="BZ26" s="358" t="s">
        <v>109</v>
      </c>
      <c r="CA26" s="358" t="s">
        <v>109</v>
      </c>
      <c r="CB26" s="358">
        <f>CB47</f>
        <v>20</v>
      </c>
      <c r="CC26" s="358">
        <f>CC47</f>
        <v>2.46</v>
      </c>
      <c r="CD26" s="358" t="s">
        <v>109</v>
      </c>
      <c r="CE26" s="358" t="s">
        <v>109</v>
      </c>
      <c r="CF26" s="358" t="s">
        <v>109</v>
      </c>
      <c r="CG26" s="358" t="s">
        <v>109</v>
      </c>
      <c r="CH26" s="358" t="s">
        <v>109</v>
      </c>
      <c r="CI26" s="358">
        <f>CI47</f>
        <v>20</v>
      </c>
      <c r="CJ26" s="358" t="s">
        <v>109</v>
      </c>
      <c r="CK26" s="358" t="s">
        <v>109</v>
      </c>
      <c r="CL26" s="358" t="s">
        <v>109</v>
      </c>
      <c r="CM26" s="358" t="s">
        <v>109</v>
      </c>
      <c r="CN26" s="358" t="s">
        <v>109</v>
      </c>
      <c r="CO26" s="358" t="s">
        <v>109</v>
      </c>
      <c r="CP26" s="358">
        <f>CP47</f>
        <v>12</v>
      </c>
      <c r="CQ26" s="358">
        <f>CQ47</f>
        <v>0.80000000000000004</v>
      </c>
      <c r="CR26" s="358" t="s">
        <v>109</v>
      </c>
      <c r="CS26" s="358" t="s">
        <v>109</v>
      </c>
      <c r="CT26" s="358" t="s">
        <v>109</v>
      </c>
      <c r="CU26" s="358">
        <f>CU47</f>
        <v>2</v>
      </c>
      <c r="CV26" s="358" t="s">
        <v>109</v>
      </c>
      <c r="CW26" s="358">
        <f>CW47</f>
        <v>7</v>
      </c>
      <c r="CX26" s="358">
        <f>CX47</f>
        <v>4.0599999999999996</v>
      </c>
      <c r="CY26" s="358" t="s">
        <v>109</v>
      </c>
      <c r="CZ26" s="358" t="s">
        <v>109</v>
      </c>
      <c r="DA26" s="358" t="s">
        <v>109</v>
      </c>
      <c r="DB26" s="358">
        <f>DB49</f>
        <v>0.5</v>
      </c>
      <c r="DC26" s="358"/>
      <c r="DD26" s="358">
        <f>DD47</f>
        <v>40</v>
      </c>
      <c r="DE26" s="358">
        <f>DE47</f>
        <v>4.8599999999999994</v>
      </c>
      <c r="DF26" s="358" t="s">
        <v>109</v>
      </c>
      <c r="DG26" s="358" t="s">
        <v>109</v>
      </c>
      <c r="DH26" s="358" t="s">
        <v>109</v>
      </c>
      <c r="DI26" s="358">
        <f>DI47</f>
        <v>2.5529999999999999</v>
      </c>
      <c r="DJ26" s="358" t="s">
        <v>109</v>
      </c>
      <c r="DK26" s="358">
        <f>DK47</f>
        <v>35</v>
      </c>
      <c r="DL26" s="358" t="s">
        <v>109</v>
      </c>
    </row>
    <row r="27" s="25" customFormat="1" hidden="1">
      <c r="A27" s="33" t="s">
        <v>124</v>
      </c>
      <c r="B27" s="34" t="s">
        <v>125</v>
      </c>
      <c r="C27" s="34" t="s">
        <v>108</v>
      </c>
      <c r="D27" s="356" t="s">
        <v>109</v>
      </c>
      <c r="E27" s="356" t="s">
        <v>109</v>
      </c>
      <c r="F27" s="356" t="s">
        <v>109</v>
      </c>
      <c r="G27" s="356" t="s">
        <v>109</v>
      </c>
      <c r="H27" s="356" t="s">
        <v>109</v>
      </c>
      <c r="I27" s="356" t="s">
        <v>109</v>
      </c>
      <c r="J27" s="356" t="s">
        <v>109</v>
      </c>
      <c r="K27" s="356" t="s">
        <v>109</v>
      </c>
      <c r="L27" s="356" t="s">
        <v>109</v>
      </c>
      <c r="M27" s="356" t="s">
        <v>109</v>
      </c>
      <c r="N27" s="356" t="s">
        <v>109</v>
      </c>
      <c r="O27" s="356" t="s">
        <v>109</v>
      </c>
      <c r="P27" s="356" t="s">
        <v>109</v>
      </c>
      <c r="Q27" s="356" t="s">
        <v>109</v>
      </c>
      <c r="R27" s="356" t="s">
        <v>109</v>
      </c>
      <c r="S27" s="356" t="s">
        <v>109</v>
      </c>
      <c r="T27" s="356" t="s">
        <v>109</v>
      </c>
      <c r="U27" s="356" t="s">
        <v>109</v>
      </c>
      <c r="V27" s="356" t="s">
        <v>109</v>
      </c>
      <c r="W27" s="356" t="s">
        <v>109</v>
      </c>
      <c r="X27" s="356" t="s">
        <v>109</v>
      </c>
      <c r="Y27" s="356" t="s">
        <v>109</v>
      </c>
      <c r="Z27" s="356" t="s">
        <v>109</v>
      </c>
      <c r="AA27" s="356" t="s">
        <v>109</v>
      </c>
      <c r="AB27" s="356" t="s">
        <v>109</v>
      </c>
      <c r="AC27" s="356" t="s">
        <v>109</v>
      </c>
      <c r="AD27" s="356" t="s">
        <v>109</v>
      </c>
      <c r="AE27" s="356" t="s">
        <v>109</v>
      </c>
      <c r="AF27" s="356"/>
      <c r="AG27" s="356">
        <v>0</v>
      </c>
      <c r="AH27" s="356">
        <v>0</v>
      </c>
      <c r="AI27" s="356">
        <v>0</v>
      </c>
      <c r="AJ27" s="356">
        <v>0</v>
      </c>
      <c r="AK27" s="356">
        <v>0</v>
      </c>
      <c r="AL27" s="356"/>
      <c r="AM27" s="356">
        <v>0</v>
      </c>
      <c r="AN27" s="356">
        <v>0</v>
      </c>
      <c r="AO27" s="356">
        <v>0</v>
      </c>
      <c r="AP27" s="356">
        <v>0</v>
      </c>
      <c r="AQ27" s="356">
        <v>0</v>
      </c>
      <c r="AR27" s="356">
        <v>0</v>
      </c>
      <c r="AS27" s="356">
        <v>0</v>
      </c>
      <c r="AT27" s="356"/>
      <c r="AU27" s="356">
        <v>0</v>
      </c>
      <c r="AV27" s="356">
        <v>0</v>
      </c>
      <c r="AW27" s="356">
        <v>0</v>
      </c>
      <c r="AX27" s="356">
        <v>0</v>
      </c>
      <c r="AY27" s="356">
        <v>0</v>
      </c>
      <c r="AZ27" s="356"/>
      <c r="BA27" s="356">
        <v>0</v>
      </c>
      <c r="BB27" s="356" t="s">
        <v>109</v>
      </c>
      <c r="BC27" s="356" t="s">
        <v>109</v>
      </c>
      <c r="BD27" s="356" t="s">
        <v>109</v>
      </c>
      <c r="BE27" s="356" t="s">
        <v>109</v>
      </c>
      <c r="BF27" s="356" t="s">
        <v>109</v>
      </c>
      <c r="BG27" s="356">
        <v>0</v>
      </c>
      <c r="BH27" s="356">
        <v>0</v>
      </c>
      <c r="BI27" s="356">
        <v>0</v>
      </c>
      <c r="BJ27" s="356">
        <v>0</v>
      </c>
      <c r="BK27" s="356">
        <v>0</v>
      </c>
      <c r="BL27" s="356">
        <v>0</v>
      </c>
      <c r="BM27" s="356">
        <v>0</v>
      </c>
      <c r="BN27" s="356">
        <v>0</v>
      </c>
      <c r="BO27" s="356">
        <v>0</v>
      </c>
      <c r="BP27" s="356">
        <v>0</v>
      </c>
      <c r="BQ27" s="356">
        <v>0</v>
      </c>
      <c r="BR27" s="356">
        <v>0</v>
      </c>
      <c r="BS27" s="356">
        <v>0</v>
      </c>
      <c r="BT27" s="356">
        <v>0</v>
      </c>
      <c r="BU27" s="356">
        <v>0</v>
      </c>
      <c r="BV27" s="356">
        <v>0</v>
      </c>
      <c r="BW27" s="356">
        <v>0</v>
      </c>
      <c r="BX27" s="356">
        <v>0</v>
      </c>
      <c r="BY27" s="356">
        <v>0</v>
      </c>
      <c r="BZ27" s="356">
        <v>0</v>
      </c>
      <c r="CA27" s="356">
        <v>0</v>
      </c>
      <c r="CB27" s="356">
        <v>0</v>
      </c>
      <c r="CC27" s="356">
        <v>0</v>
      </c>
      <c r="CD27" s="356">
        <v>0</v>
      </c>
      <c r="CE27" s="356">
        <v>0</v>
      </c>
      <c r="CF27" s="356">
        <v>0</v>
      </c>
      <c r="CG27" s="356">
        <v>0</v>
      </c>
      <c r="CH27" s="356">
        <v>0</v>
      </c>
      <c r="CI27" s="356">
        <v>0</v>
      </c>
      <c r="CJ27" s="356">
        <v>0</v>
      </c>
      <c r="CK27" s="356">
        <v>0</v>
      </c>
      <c r="CL27" s="356">
        <v>0</v>
      </c>
      <c r="CM27" s="356">
        <v>0</v>
      </c>
      <c r="CN27" s="356">
        <v>0</v>
      </c>
      <c r="CO27" s="356">
        <v>0</v>
      </c>
      <c r="CP27" s="356">
        <v>0</v>
      </c>
      <c r="CQ27" s="356">
        <v>0</v>
      </c>
      <c r="CR27" s="356">
        <v>0</v>
      </c>
      <c r="CS27" s="356">
        <v>0</v>
      </c>
      <c r="CT27" s="356">
        <v>0</v>
      </c>
      <c r="CU27" s="356">
        <v>0</v>
      </c>
      <c r="CV27" s="356">
        <v>0</v>
      </c>
      <c r="CW27" s="356">
        <v>0</v>
      </c>
      <c r="CX27" s="356"/>
      <c r="CY27" s="356"/>
      <c r="CZ27" s="356"/>
      <c r="DA27" s="356"/>
      <c r="DB27" s="356"/>
      <c r="DC27" s="356"/>
      <c r="DD27" s="356">
        <v>0</v>
      </c>
      <c r="DE27" s="356">
        <v>0</v>
      </c>
      <c r="DF27" s="356">
        <v>0</v>
      </c>
      <c r="DG27" s="356">
        <v>0</v>
      </c>
      <c r="DH27" s="356">
        <v>0</v>
      </c>
      <c r="DI27" s="356">
        <v>0</v>
      </c>
      <c r="DJ27" s="356">
        <v>0</v>
      </c>
      <c r="DK27" s="356">
        <v>0</v>
      </c>
      <c r="DL27" s="356"/>
    </row>
    <row r="28" s="25" customFormat="1" ht="31.5" hidden="1">
      <c r="A28" s="33" t="s">
        <v>126</v>
      </c>
      <c r="B28" s="34" t="s">
        <v>127</v>
      </c>
      <c r="C28" s="34" t="s">
        <v>108</v>
      </c>
      <c r="D28" s="356" t="s">
        <v>109</v>
      </c>
      <c r="E28" s="356" t="s">
        <v>109</v>
      </c>
      <c r="F28" s="356" t="s">
        <v>109</v>
      </c>
      <c r="G28" s="356" t="s">
        <v>109</v>
      </c>
      <c r="H28" s="356" t="s">
        <v>109</v>
      </c>
      <c r="I28" s="356" t="s">
        <v>109</v>
      </c>
      <c r="J28" s="356" t="s">
        <v>109</v>
      </c>
      <c r="K28" s="356" t="s">
        <v>109</v>
      </c>
      <c r="L28" s="356" t="s">
        <v>109</v>
      </c>
      <c r="M28" s="356" t="s">
        <v>109</v>
      </c>
      <c r="N28" s="356" t="s">
        <v>109</v>
      </c>
      <c r="O28" s="356" t="s">
        <v>109</v>
      </c>
      <c r="P28" s="356" t="s">
        <v>109</v>
      </c>
      <c r="Q28" s="356" t="s">
        <v>109</v>
      </c>
      <c r="R28" s="356" t="s">
        <v>109</v>
      </c>
      <c r="S28" s="356" t="s">
        <v>109</v>
      </c>
      <c r="T28" s="356" t="s">
        <v>109</v>
      </c>
      <c r="U28" s="356" t="s">
        <v>109</v>
      </c>
      <c r="V28" s="356" t="s">
        <v>109</v>
      </c>
      <c r="W28" s="356" t="s">
        <v>109</v>
      </c>
      <c r="X28" s="356" t="s">
        <v>109</v>
      </c>
      <c r="Y28" s="356" t="s">
        <v>109</v>
      </c>
      <c r="Z28" s="356" t="s">
        <v>109</v>
      </c>
      <c r="AA28" s="356" t="s">
        <v>109</v>
      </c>
      <c r="AB28" s="356" t="s">
        <v>109</v>
      </c>
      <c r="AC28" s="356" t="s">
        <v>109</v>
      </c>
      <c r="AD28" s="356" t="s">
        <v>109</v>
      </c>
      <c r="AE28" s="356" t="s">
        <v>109</v>
      </c>
      <c r="AF28" s="356"/>
      <c r="AG28" s="356">
        <v>0</v>
      </c>
      <c r="AH28" s="356">
        <v>0</v>
      </c>
      <c r="AI28" s="356">
        <v>0</v>
      </c>
      <c r="AJ28" s="356">
        <v>0</v>
      </c>
      <c r="AK28" s="356">
        <v>0</v>
      </c>
      <c r="AL28" s="356"/>
      <c r="AM28" s="356">
        <v>0</v>
      </c>
      <c r="AN28" s="356">
        <v>0</v>
      </c>
      <c r="AO28" s="356">
        <v>0</v>
      </c>
      <c r="AP28" s="356">
        <v>0</v>
      </c>
      <c r="AQ28" s="356">
        <v>0</v>
      </c>
      <c r="AR28" s="356">
        <v>0</v>
      </c>
      <c r="AS28" s="356">
        <v>0</v>
      </c>
      <c r="AT28" s="356"/>
      <c r="AU28" s="356">
        <v>0</v>
      </c>
      <c r="AV28" s="356">
        <v>0</v>
      </c>
      <c r="AW28" s="356">
        <v>0</v>
      </c>
      <c r="AX28" s="356">
        <v>0</v>
      </c>
      <c r="AY28" s="356">
        <v>0</v>
      </c>
      <c r="AZ28" s="356"/>
      <c r="BA28" s="356">
        <v>0</v>
      </c>
      <c r="BB28" s="356" t="s">
        <v>109</v>
      </c>
      <c r="BC28" s="356" t="s">
        <v>109</v>
      </c>
      <c r="BD28" s="356" t="s">
        <v>109</v>
      </c>
      <c r="BE28" s="356" t="s">
        <v>109</v>
      </c>
      <c r="BF28" s="356" t="s">
        <v>109</v>
      </c>
      <c r="BG28" s="356">
        <v>0</v>
      </c>
      <c r="BH28" s="356">
        <v>0</v>
      </c>
      <c r="BI28" s="356">
        <v>0</v>
      </c>
      <c r="BJ28" s="356">
        <v>0</v>
      </c>
      <c r="BK28" s="356">
        <v>0</v>
      </c>
      <c r="BL28" s="356">
        <v>0</v>
      </c>
      <c r="BM28" s="356">
        <v>0</v>
      </c>
      <c r="BN28" s="356">
        <v>0</v>
      </c>
      <c r="BO28" s="356">
        <v>0</v>
      </c>
      <c r="BP28" s="356">
        <v>0</v>
      </c>
      <c r="BQ28" s="356">
        <v>0</v>
      </c>
      <c r="BR28" s="356">
        <v>0</v>
      </c>
      <c r="BS28" s="356">
        <v>0</v>
      </c>
      <c r="BT28" s="356">
        <v>0</v>
      </c>
      <c r="BU28" s="356">
        <v>0</v>
      </c>
      <c r="BV28" s="356">
        <v>0</v>
      </c>
      <c r="BW28" s="356">
        <v>0</v>
      </c>
      <c r="BX28" s="356">
        <v>0</v>
      </c>
      <c r="BY28" s="356">
        <v>0</v>
      </c>
      <c r="BZ28" s="356">
        <v>0</v>
      </c>
      <c r="CA28" s="356">
        <v>0</v>
      </c>
      <c r="CB28" s="356">
        <v>0</v>
      </c>
      <c r="CC28" s="356">
        <v>0</v>
      </c>
      <c r="CD28" s="356">
        <v>0</v>
      </c>
      <c r="CE28" s="356">
        <v>0</v>
      </c>
      <c r="CF28" s="356">
        <v>0</v>
      </c>
      <c r="CG28" s="356">
        <v>0</v>
      </c>
      <c r="CH28" s="356">
        <v>0</v>
      </c>
      <c r="CI28" s="356">
        <v>0</v>
      </c>
      <c r="CJ28" s="356">
        <v>0</v>
      </c>
      <c r="CK28" s="356">
        <v>0</v>
      </c>
      <c r="CL28" s="356">
        <v>0</v>
      </c>
      <c r="CM28" s="356">
        <v>0</v>
      </c>
      <c r="CN28" s="356">
        <v>0</v>
      </c>
      <c r="CO28" s="356">
        <v>0</v>
      </c>
      <c r="CP28" s="356">
        <v>0</v>
      </c>
      <c r="CQ28" s="356">
        <v>0</v>
      </c>
      <c r="CR28" s="356">
        <v>0</v>
      </c>
      <c r="CS28" s="356">
        <v>0</v>
      </c>
      <c r="CT28" s="356">
        <v>0</v>
      </c>
      <c r="CU28" s="356">
        <v>0</v>
      </c>
      <c r="CV28" s="356">
        <v>0</v>
      </c>
      <c r="CW28" s="356">
        <v>0</v>
      </c>
      <c r="CX28" s="356"/>
      <c r="CY28" s="356"/>
      <c r="CZ28" s="356"/>
      <c r="DA28" s="356"/>
      <c r="DB28" s="356"/>
      <c r="DC28" s="356"/>
      <c r="DD28" s="356">
        <v>0</v>
      </c>
      <c r="DE28" s="356">
        <v>0</v>
      </c>
      <c r="DF28" s="356">
        <v>0</v>
      </c>
      <c r="DG28" s="356">
        <v>0</v>
      </c>
      <c r="DH28" s="356">
        <v>0</v>
      </c>
      <c r="DI28" s="356">
        <v>0</v>
      </c>
      <c r="DJ28" s="356">
        <v>0</v>
      </c>
      <c r="DK28" s="356">
        <v>0</v>
      </c>
      <c r="DL28" s="356"/>
    </row>
    <row r="29" s="25" customFormat="1" ht="31.5" hidden="1">
      <c r="A29" s="33" t="s">
        <v>128</v>
      </c>
      <c r="B29" s="34" t="s">
        <v>129</v>
      </c>
      <c r="C29" s="34" t="s">
        <v>108</v>
      </c>
      <c r="D29" s="356" t="s">
        <v>109</v>
      </c>
      <c r="E29" s="356" t="s">
        <v>109</v>
      </c>
      <c r="F29" s="356" t="s">
        <v>109</v>
      </c>
      <c r="G29" s="356" t="s">
        <v>109</v>
      </c>
      <c r="H29" s="356" t="s">
        <v>109</v>
      </c>
      <c r="I29" s="356" t="s">
        <v>109</v>
      </c>
      <c r="J29" s="356" t="s">
        <v>109</v>
      </c>
      <c r="K29" s="356" t="s">
        <v>109</v>
      </c>
      <c r="L29" s="356" t="s">
        <v>109</v>
      </c>
      <c r="M29" s="356" t="s">
        <v>109</v>
      </c>
      <c r="N29" s="356" t="s">
        <v>109</v>
      </c>
      <c r="O29" s="356" t="s">
        <v>109</v>
      </c>
      <c r="P29" s="356" t="s">
        <v>109</v>
      </c>
      <c r="Q29" s="356" t="s">
        <v>109</v>
      </c>
      <c r="R29" s="356" t="s">
        <v>109</v>
      </c>
      <c r="S29" s="356" t="s">
        <v>109</v>
      </c>
      <c r="T29" s="356" t="s">
        <v>109</v>
      </c>
      <c r="U29" s="356" t="s">
        <v>109</v>
      </c>
      <c r="V29" s="356" t="s">
        <v>109</v>
      </c>
      <c r="W29" s="356" t="s">
        <v>109</v>
      </c>
      <c r="X29" s="356" t="s">
        <v>109</v>
      </c>
      <c r="Y29" s="356" t="s">
        <v>109</v>
      </c>
      <c r="Z29" s="356" t="s">
        <v>109</v>
      </c>
      <c r="AA29" s="356" t="s">
        <v>109</v>
      </c>
      <c r="AB29" s="356" t="s">
        <v>109</v>
      </c>
      <c r="AC29" s="356" t="s">
        <v>109</v>
      </c>
      <c r="AD29" s="356" t="s">
        <v>109</v>
      </c>
      <c r="AE29" s="356" t="s">
        <v>109</v>
      </c>
      <c r="AF29" s="356"/>
      <c r="AG29" s="356">
        <v>0</v>
      </c>
      <c r="AH29" s="356">
        <v>0</v>
      </c>
      <c r="AI29" s="356">
        <v>0</v>
      </c>
      <c r="AJ29" s="356">
        <v>0</v>
      </c>
      <c r="AK29" s="356">
        <v>0</v>
      </c>
      <c r="AL29" s="356"/>
      <c r="AM29" s="356">
        <v>0</v>
      </c>
      <c r="AN29" s="356">
        <v>0</v>
      </c>
      <c r="AO29" s="356">
        <v>0</v>
      </c>
      <c r="AP29" s="356">
        <v>0</v>
      </c>
      <c r="AQ29" s="356">
        <v>0</v>
      </c>
      <c r="AR29" s="356">
        <v>0</v>
      </c>
      <c r="AS29" s="356">
        <v>0</v>
      </c>
      <c r="AT29" s="356"/>
      <c r="AU29" s="356">
        <v>0</v>
      </c>
      <c r="AV29" s="356">
        <v>0</v>
      </c>
      <c r="AW29" s="356">
        <v>0</v>
      </c>
      <c r="AX29" s="356">
        <v>0</v>
      </c>
      <c r="AY29" s="356">
        <v>0</v>
      </c>
      <c r="AZ29" s="356"/>
      <c r="BA29" s="356">
        <v>0</v>
      </c>
      <c r="BB29" s="356" t="s">
        <v>109</v>
      </c>
      <c r="BC29" s="356" t="s">
        <v>109</v>
      </c>
      <c r="BD29" s="356" t="s">
        <v>109</v>
      </c>
      <c r="BE29" s="356" t="s">
        <v>109</v>
      </c>
      <c r="BF29" s="356" t="s">
        <v>109</v>
      </c>
      <c r="BG29" s="356">
        <v>0</v>
      </c>
      <c r="BH29" s="356">
        <v>0</v>
      </c>
      <c r="BI29" s="356">
        <v>0</v>
      </c>
      <c r="BJ29" s="356">
        <v>0</v>
      </c>
      <c r="BK29" s="356">
        <v>0</v>
      </c>
      <c r="BL29" s="356">
        <v>0</v>
      </c>
      <c r="BM29" s="356">
        <v>0</v>
      </c>
      <c r="BN29" s="356">
        <v>0</v>
      </c>
      <c r="BO29" s="356">
        <v>0</v>
      </c>
      <c r="BP29" s="356">
        <v>0</v>
      </c>
      <c r="BQ29" s="356">
        <v>0</v>
      </c>
      <c r="BR29" s="356">
        <v>0</v>
      </c>
      <c r="BS29" s="356">
        <v>0</v>
      </c>
      <c r="BT29" s="356">
        <v>0</v>
      </c>
      <c r="BU29" s="356">
        <v>0</v>
      </c>
      <c r="BV29" s="356">
        <v>0</v>
      </c>
      <c r="BW29" s="356">
        <v>0</v>
      </c>
      <c r="BX29" s="356">
        <v>0</v>
      </c>
      <c r="BY29" s="356">
        <v>0</v>
      </c>
      <c r="BZ29" s="356">
        <v>0</v>
      </c>
      <c r="CA29" s="356">
        <v>0</v>
      </c>
      <c r="CB29" s="356">
        <v>0</v>
      </c>
      <c r="CC29" s="356">
        <v>0</v>
      </c>
      <c r="CD29" s="356">
        <v>0</v>
      </c>
      <c r="CE29" s="356">
        <v>0</v>
      </c>
      <c r="CF29" s="356">
        <v>0</v>
      </c>
      <c r="CG29" s="356">
        <v>0</v>
      </c>
      <c r="CH29" s="356">
        <v>0</v>
      </c>
      <c r="CI29" s="356">
        <v>0</v>
      </c>
      <c r="CJ29" s="356">
        <v>0</v>
      </c>
      <c r="CK29" s="356">
        <v>0</v>
      </c>
      <c r="CL29" s="356">
        <v>0</v>
      </c>
      <c r="CM29" s="356">
        <v>0</v>
      </c>
      <c r="CN29" s="356">
        <v>0</v>
      </c>
      <c r="CO29" s="356">
        <v>0</v>
      </c>
      <c r="CP29" s="356">
        <v>0</v>
      </c>
      <c r="CQ29" s="356">
        <v>0</v>
      </c>
      <c r="CR29" s="356">
        <v>0</v>
      </c>
      <c r="CS29" s="356">
        <v>0</v>
      </c>
      <c r="CT29" s="356">
        <v>0</v>
      </c>
      <c r="CU29" s="356">
        <v>0</v>
      </c>
      <c r="CV29" s="356">
        <v>0</v>
      </c>
      <c r="CW29" s="356">
        <v>0</v>
      </c>
      <c r="CX29" s="356"/>
      <c r="CY29" s="356"/>
      <c r="CZ29" s="356"/>
      <c r="DA29" s="356"/>
      <c r="DB29" s="356"/>
      <c r="DC29" s="356"/>
      <c r="DD29" s="356">
        <v>0</v>
      </c>
      <c r="DE29" s="356">
        <v>0</v>
      </c>
      <c r="DF29" s="356">
        <v>0</v>
      </c>
      <c r="DG29" s="356">
        <v>0</v>
      </c>
      <c r="DH29" s="356">
        <v>0</v>
      </c>
      <c r="DI29" s="356">
        <v>0</v>
      </c>
      <c r="DJ29" s="356">
        <v>0</v>
      </c>
      <c r="DK29" s="356">
        <v>0</v>
      </c>
      <c r="DL29" s="356"/>
    </row>
    <row r="30" s="25" customFormat="1" ht="31.5" hidden="1">
      <c r="A30" s="33" t="s">
        <v>130</v>
      </c>
      <c r="B30" s="34" t="s">
        <v>131</v>
      </c>
      <c r="C30" s="34" t="s">
        <v>108</v>
      </c>
      <c r="D30" s="356" t="s">
        <v>109</v>
      </c>
      <c r="E30" s="356" t="s">
        <v>109</v>
      </c>
      <c r="F30" s="356" t="s">
        <v>109</v>
      </c>
      <c r="G30" s="356" t="s">
        <v>109</v>
      </c>
      <c r="H30" s="356" t="s">
        <v>109</v>
      </c>
      <c r="I30" s="356" t="s">
        <v>109</v>
      </c>
      <c r="J30" s="356" t="s">
        <v>109</v>
      </c>
      <c r="K30" s="356" t="s">
        <v>109</v>
      </c>
      <c r="L30" s="356" t="s">
        <v>109</v>
      </c>
      <c r="M30" s="356" t="s">
        <v>109</v>
      </c>
      <c r="N30" s="356" t="s">
        <v>109</v>
      </c>
      <c r="O30" s="356" t="s">
        <v>109</v>
      </c>
      <c r="P30" s="356" t="s">
        <v>109</v>
      </c>
      <c r="Q30" s="356" t="s">
        <v>109</v>
      </c>
      <c r="R30" s="356" t="s">
        <v>109</v>
      </c>
      <c r="S30" s="356" t="s">
        <v>109</v>
      </c>
      <c r="T30" s="356" t="s">
        <v>109</v>
      </c>
      <c r="U30" s="356" t="s">
        <v>109</v>
      </c>
      <c r="V30" s="356" t="s">
        <v>109</v>
      </c>
      <c r="W30" s="356" t="s">
        <v>109</v>
      </c>
      <c r="X30" s="356" t="s">
        <v>109</v>
      </c>
      <c r="Y30" s="356" t="s">
        <v>109</v>
      </c>
      <c r="Z30" s="356" t="s">
        <v>109</v>
      </c>
      <c r="AA30" s="356" t="s">
        <v>109</v>
      </c>
      <c r="AB30" s="356" t="s">
        <v>109</v>
      </c>
      <c r="AC30" s="356" t="s">
        <v>109</v>
      </c>
      <c r="AD30" s="356" t="s">
        <v>109</v>
      </c>
      <c r="AE30" s="356" t="s">
        <v>109</v>
      </c>
      <c r="AF30" s="356"/>
      <c r="AG30" s="356">
        <v>0</v>
      </c>
      <c r="AH30" s="356">
        <v>0</v>
      </c>
      <c r="AI30" s="356">
        <v>0</v>
      </c>
      <c r="AJ30" s="356">
        <v>0</v>
      </c>
      <c r="AK30" s="356">
        <v>0</v>
      </c>
      <c r="AL30" s="356"/>
      <c r="AM30" s="356">
        <v>0</v>
      </c>
      <c r="AN30" s="356">
        <v>0</v>
      </c>
      <c r="AO30" s="356">
        <v>0</v>
      </c>
      <c r="AP30" s="356">
        <v>0</v>
      </c>
      <c r="AQ30" s="356">
        <v>0</v>
      </c>
      <c r="AR30" s="356">
        <v>0</v>
      </c>
      <c r="AS30" s="356">
        <v>0</v>
      </c>
      <c r="AT30" s="356"/>
      <c r="AU30" s="356">
        <v>0</v>
      </c>
      <c r="AV30" s="356">
        <v>0</v>
      </c>
      <c r="AW30" s="356">
        <v>0</v>
      </c>
      <c r="AX30" s="356">
        <v>0</v>
      </c>
      <c r="AY30" s="356">
        <v>0</v>
      </c>
      <c r="AZ30" s="356"/>
      <c r="BA30" s="356">
        <v>0</v>
      </c>
      <c r="BB30" s="356" t="s">
        <v>109</v>
      </c>
      <c r="BC30" s="356" t="s">
        <v>109</v>
      </c>
      <c r="BD30" s="356" t="s">
        <v>109</v>
      </c>
      <c r="BE30" s="356" t="s">
        <v>109</v>
      </c>
      <c r="BF30" s="356" t="s">
        <v>109</v>
      </c>
      <c r="BG30" s="356">
        <v>0</v>
      </c>
      <c r="BH30" s="356">
        <v>0</v>
      </c>
      <c r="BI30" s="356">
        <v>0</v>
      </c>
      <c r="BJ30" s="356">
        <v>0</v>
      </c>
      <c r="BK30" s="356">
        <v>0</v>
      </c>
      <c r="BL30" s="356">
        <v>0</v>
      </c>
      <c r="BM30" s="356">
        <v>0</v>
      </c>
      <c r="BN30" s="356">
        <v>0</v>
      </c>
      <c r="BO30" s="356">
        <v>0</v>
      </c>
      <c r="BP30" s="356">
        <v>0</v>
      </c>
      <c r="BQ30" s="356">
        <v>0</v>
      </c>
      <c r="BR30" s="356">
        <v>0</v>
      </c>
      <c r="BS30" s="356">
        <v>0</v>
      </c>
      <c r="BT30" s="356">
        <v>0</v>
      </c>
      <c r="BU30" s="356">
        <v>0</v>
      </c>
      <c r="BV30" s="356">
        <v>0</v>
      </c>
      <c r="BW30" s="356">
        <v>0</v>
      </c>
      <c r="BX30" s="356">
        <v>0</v>
      </c>
      <c r="BY30" s="356">
        <v>0</v>
      </c>
      <c r="BZ30" s="356">
        <v>0</v>
      </c>
      <c r="CA30" s="356">
        <v>0</v>
      </c>
      <c r="CB30" s="356">
        <v>0</v>
      </c>
      <c r="CC30" s="356">
        <v>0</v>
      </c>
      <c r="CD30" s="356">
        <v>0</v>
      </c>
      <c r="CE30" s="356">
        <v>0</v>
      </c>
      <c r="CF30" s="356">
        <v>0</v>
      </c>
      <c r="CG30" s="356">
        <v>0</v>
      </c>
      <c r="CH30" s="356">
        <v>0</v>
      </c>
      <c r="CI30" s="356">
        <v>0</v>
      </c>
      <c r="CJ30" s="356">
        <v>0</v>
      </c>
      <c r="CK30" s="356">
        <v>0</v>
      </c>
      <c r="CL30" s="356">
        <v>0</v>
      </c>
      <c r="CM30" s="356">
        <v>0</v>
      </c>
      <c r="CN30" s="356">
        <v>0</v>
      </c>
      <c r="CO30" s="356">
        <v>0</v>
      </c>
      <c r="CP30" s="356">
        <v>0</v>
      </c>
      <c r="CQ30" s="356">
        <v>0</v>
      </c>
      <c r="CR30" s="356">
        <v>0</v>
      </c>
      <c r="CS30" s="356">
        <v>0</v>
      </c>
      <c r="CT30" s="356">
        <v>0</v>
      </c>
      <c r="CU30" s="356">
        <v>0</v>
      </c>
      <c r="CV30" s="356">
        <v>0</v>
      </c>
      <c r="CW30" s="356">
        <v>0</v>
      </c>
      <c r="CX30" s="356"/>
      <c r="CY30" s="356"/>
      <c r="CZ30" s="356"/>
      <c r="DA30" s="356"/>
      <c r="DB30" s="356"/>
      <c r="DC30" s="356"/>
      <c r="DD30" s="356">
        <v>0</v>
      </c>
      <c r="DE30" s="356">
        <v>0</v>
      </c>
      <c r="DF30" s="356">
        <v>0</v>
      </c>
      <c r="DG30" s="356">
        <v>0</v>
      </c>
      <c r="DH30" s="356">
        <v>0</v>
      </c>
      <c r="DI30" s="356">
        <v>0</v>
      </c>
      <c r="DJ30" s="356">
        <v>0</v>
      </c>
      <c r="DK30" s="356">
        <v>0</v>
      </c>
      <c r="DL30" s="356"/>
    </row>
    <row r="31" s="25" customFormat="1" ht="31.5" hidden="1">
      <c r="A31" s="33" t="s">
        <v>132</v>
      </c>
      <c r="B31" s="34" t="s">
        <v>133</v>
      </c>
      <c r="C31" s="34" t="s">
        <v>108</v>
      </c>
      <c r="D31" s="356" t="s">
        <v>109</v>
      </c>
      <c r="E31" s="356" t="s">
        <v>109</v>
      </c>
      <c r="F31" s="356" t="s">
        <v>109</v>
      </c>
      <c r="G31" s="356" t="s">
        <v>109</v>
      </c>
      <c r="H31" s="356" t="s">
        <v>109</v>
      </c>
      <c r="I31" s="356" t="s">
        <v>109</v>
      </c>
      <c r="J31" s="356" t="s">
        <v>109</v>
      </c>
      <c r="K31" s="356" t="s">
        <v>109</v>
      </c>
      <c r="L31" s="356" t="s">
        <v>109</v>
      </c>
      <c r="M31" s="356" t="s">
        <v>109</v>
      </c>
      <c r="N31" s="356" t="s">
        <v>109</v>
      </c>
      <c r="O31" s="356" t="s">
        <v>109</v>
      </c>
      <c r="P31" s="356" t="s">
        <v>109</v>
      </c>
      <c r="Q31" s="356" t="s">
        <v>109</v>
      </c>
      <c r="R31" s="356" t="s">
        <v>109</v>
      </c>
      <c r="S31" s="356" t="s">
        <v>109</v>
      </c>
      <c r="T31" s="356" t="s">
        <v>109</v>
      </c>
      <c r="U31" s="356" t="s">
        <v>109</v>
      </c>
      <c r="V31" s="356" t="s">
        <v>109</v>
      </c>
      <c r="W31" s="356" t="s">
        <v>109</v>
      </c>
      <c r="X31" s="356" t="s">
        <v>109</v>
      </c>
      <c r="Y31" s="356" t="s">
        <v>109</v>
      </c>
      <c r="Z31" s="356" t="s">
        <v>109</v>
      </c>
      <c r="AA31" s="356" t="s">
        <v>109</v>
      </c>
      <c r="AB31" s="356" t="s">
        <v>109</v>
      </c>
      <c r="AC31" s="356" t="s">
        <v>109</v>
      </c>
      <c r="AD31" s="356" t="s">
        <v>109</v>
      </c>
      <c r="AE31" s="356" t="s">
        <v>109</v>
      </c>
      <c r="AF31" s="356"/>
      <c r="AG31" s="356">
        <v>0</v>
      </c>
      <c r="AH31" s="356">
        <v>0</v>
      </c>
      <c r="AI31" s="356">
        <v>0</v>
      </c>
      <c r="AJ31" s="356">
        <v>0</v>
      </c>
      <c r="AK31" s="356">
        <v>0</v>
      </c>
      <c r="AL31" s="356"/>
      <c r="AM31" s="356">
        <v>0</v>
      </c>
      <c r="AN31" s="356">
        <v>0</v>
      </c>
      <c r="AO31" s="356">
        <v>0</v>
      </c>
      <c r="AP31" s="356">
        <v>0</v>
      </c>
      <c r="AQ31" s="356">
        <v>0</v>
      </c>
      <c r="AR31" s="356">
        <v>0</v>
      </c>
      <c r="AS31" s="356">
        <v>0</v>
      </c>
      <c r="AT31" s="356"/>
      <c r="AU31" s="356">
        <v>0</v>
      </c>
      <c r="AV31" s="356">
        <v>0</v>
      </c>
      <c r="AW31" s="356">
        <v>0</v>
      </c>
      <c r="AX31" s="356">
        <v>0</v>
      </c>
      <c r="AY31" s="356">
        <v>0</v>
      </c>
      <c r="AZ31" s="356"/>
      <c r="BA31" s="356">
        <v>0</v>
      </c>
      <c r="BB31" s="356" t="s">
        <v>109</v>
      </c>
      <c r="BC31" s="356" t="s">
        <v>109</v>
      </c>
      <c r="BD31" s="356" t="s">
        <v>109</v>
      </c>
      <c r="BE31" s="356" t="s">
        <v>109</v>
      </c>
      <c r="BF31" s="356" t="s">
        <v>109</v>
      </c>
      <c r="BG31" s="356">
        <v>0</v>
      </c>
      <c r="BH31" s="356">
        <v>0</v>
      </c>
      <c r="BI31" s="356">
        <v>0</v>
      </c>
      <c r="BJ31" s="356">
        <v>0</v>
      </c>
      <c r="BK31" s="356">
        <v>0</v>
      </c>
      <c r="BL31" s="356">
        <v>0</v>
      </c>
      <c r="BM31" s="356">
        <v>0</v>
      </c>
      <c r="BN31" s="356">
        <v>0</v>
      </c>
      <c r="BO31" s="356">
        <v>0</v>
      </c>
      <c r="BP31" s="356">
        <v>0</v>
      </c>
      <c r="BQ31" s="356">
        <v>0</v>
      </c>
      <c r="BR31" s="356">
        <v>0</v>
      </c>
      <c r="BS31" s="356">
        <v>0</v>
      </c>
      <c r="BT31" s="356">
        <v>0</v>
      </c>
      <c r="BU31" s="356">
        <v>0</v>
      </c>
      <c r="BV31" s="356">
        <v>0</v>
      </c>
      <c r="BW31" s="356">
        <v>0</v>
      </c>
      <c r="BX31" s="356">
        <v>0</v>
      </c>
      <c r="BY31" s="356">
        <v>0</v>
      </c>
      <c r="BZ31" s="356">
        <v>0</v>
      </c>
      <c r="CA31" s="356">
        <v>0</v>
      </c>
      <c r="CB31" s="356">
        <v>0</v>
      </c>
      <c r="CC31" s="356">
        <v>0</v>
      </c>
      <c r="CD31" s="356">
        <v>0</v>
      </c>
      <c r="CE31" s="356">
        <v>0</v>
      </c>
      <c r="CF31" s="356">
        <v>0</v>
      </c>
      <c r="CG31" s="356">
        <v>0</v>
      </c>
      <c r="CH31" s="356">
        <v>0</v>
      </c>
      <c r="CI31" s="356">
        <v>0</v>
      </c>
      <c r="CJ31" s="356">
        <v>0</v>
      </c>
      <c r="CK31" s="356">
        <v>0</v>
      </c>
      <c r="CL31" s="356">
        <v>0</v>
      </c>
      <c r="CM31" s="356">
        <v>0</v>
      </c>
      <c r="CN31" s="356">
        <v>0</v>
      </c>
      <c r="CO31" s="356">
        <v>0</v>
      </c>
      <c r="CP31" s="356">
        <v>0</v>
      </c>
      <c r="CQ31" s="356">
        <v>0</v>
      </c>
      <c r="CR31" s="356">
        <v>0</v>
      </c>
      <c r="CS31" s="356">
        <v>0</v>
      </c>
      <c r="CT31" s="356">
        <v>0</v>
      </c>
      <c r="CU31" s="356">
        <v>0</v>
      </c>
      <c r="CV31" s="356">
        <v>0</v>
      </c>
      <c r="CW31" s="356">
        <v>0</v>
      </c>
      <c r="CX31" s="356"/>
      <c r="CY31" s="356"/>
      <c r="CZ31" s="356"/>
      <c r="DA31" s="356"/>
      <c r="DB31" s="356"/>
      <c r="DC31" s="356"/>
      <c r="DD31" s="356">
        <v>0</v>
      </c>
      <c r="DE31" s="356">
        <v>0</v>
      </c>
      <c r="DF31" s="356">
        <v>0</v>
      </c>
      <c r="DG31" s="356">
        <v>0</v>
      </c>
      <c r="DH31" s="356">
        <v>0</v>
      </c>
      <c r="DI31" s="356">
        <v>0</v>
      </c>
      <c r="DJ31" s="356">
        <v>0</v>
      </c>
      <c r="DK31" s="356">
        <v>0</v>
      </c>
      <c r="DL31" s="356"/>
    </row>
    <row r="32" s="25" customFormat="1" ht="31.5" hidden="1">
      <c r="A32" s="33" t="s">
        <v>134</v>
      </c>
      <c r="B32" s="34" t="s">
        <v>135</v>
      </c>
      <c r="C32" s="34" t="s">
        <v>108</v>
      </c>
      <c r="D32" s="356" t="s">
        <v>109</v>
      </c>
      <c r="E32" s="356" t="s">
        <v>109</v>
      </c>
      <c r="F32" s="356" t="s">
        <v>109</v>
      </c>
      <c r="G32" s="356" t="s">
        <v>109</v>
      </c>
      <c r="H32" s="356" t="s">
        <v>109</v>
      </c>
      <c r="I32" s="356" t="s">
        <v>109</v>
      </c>
      <c r="J32" s="356" t="s">
        <v>109</v>
      </c>
      <c r="K32" s="356" t="s">
        <v>109</v>
      </c>
      <c r="L32" s="356" t="s">
        <v>109</v>
      </c>
      <c r="M32" s="356" t="s">
        <v>109</v>
      </c>
      <c r="N32" s="356" t="s">
        <v>109</v>
      </c>
      <c r="O32" s="356" t="s">
        <v>109</v>
      </c>
      <c r="P32" s="356" t="s">
        <v>109</v>
      </c>
      <c r="Q32" s="356" t="s">
        <v>109</v>
      </c>
      <c r="R32" s="356" t="s">
        <v>109</v>
      </c>
      <c r="S32" s="356" t="s">
        <v>109</v>
      </c>
      <c r="T32" s="356" t="s">
        <v>109</v>
      </c>
      <c r="U32" s="356" t="s">
        <v>109</v>
      </c>
      <c r="V32" s="356" t="s">
        <v>109</v>
      </c>
      <c r="W32" s="356" t="s">
        <v>109</v>
      </c>
      <c r="X32" s="356" t="s">
        <v>109</v>
      </c>
      <c r="Y32" s="356" t="s">
        <v>109</v>
      </c>
      <c r="Z32" s="356" t="s">
        <v>109</v>
      </c>
      <c r="AA32" s="356" t="s">
        <v>109</v>
      </c>
      <c r="AB32" s="356" t="s">
        <v>109</v>
      </c>
      <c r="AC32" s="356" t="s">
        <v>109</v>
      </c>
      <c r="AD32" s="356" t="s">
        <v>109</v>
      </c>
      <c r="AE32" s="356" t="s">
        <v>109</v>
      </c>
      <c r="AF32" s="356"/>
      <c r="AG32" s="356">
        <v>0</v>
      </c>
      <c r="AH32" s="356">
        <v>0</v>
      </c>
      <c r="AI32" s="356">
        <v>0</v>
      </c>
      <c r="AJ32" s="356">
        <v>0</v>
      </c>
      <c r="AK32" s="356">
        <v>0</v>
      </c>
      <c r="AL32" s="356"/>
      <c r="AM32" s="356">
        <v>0</v>
      </c>
      <c r="AN32" s="356">
        <v>0</v>
      </c>
      <c r="AO32" s="356">
        <v>0</v>
      </c>
      <c r="AP32" s="356">
        <v>0</v>
      </c>
      <c r="AQ32" s="356">
        <v>0</v>
      </c>
      <c r="AR32" s="356">
        <v>0</v>
      </c>
      <c r="AS32" s="356">
        <v>0</v>
      </c>
      <c r="AT32" s="356"/>
      <c r="AU32" s="356">
        <v>0</v>
      </c>
      <c r="AV32" s="356">
        <v>0</v>
      </c>
      <c r="AW32" s="356">
        <v>0</v>
      </c>
      <c r="AX32" s="356">
        <v>0</v>
      </c>
      <c r="AY32" s="356">
        <v>0</v>
      </c>
      <c r="AZ32" s="356"/>
      <c r="BA32" s="356">
        <v>0</v>
      </c>
      <c r="BB32" s="356" t="s">
        <v>109</v>
      </c>
      <c r="BC32" s="356" t="s">
        <v>109</v>
      </c>
      <c r="BD32" s="356" t="s">
        <v>109</v>
      </c>
      <c r="BE32" s="356" t="s">
        <v>109</v>
      </c>
      <c r="BF32" s="356" t="s">
        <v>109</v>
      </c>
      <c r="BG32" s="356">
        <v>0</v>
      </c>
      <c r="BH32" s="356">
        <v>0</v>
      </c>
      <c r="BI32" s="356">
        <v>0</v>
      </c>
      <c r="BJ32" s="356">
        <v>0</v>
      </c>
      <c r="BK32" s="356">
        <v>0</v>
      </c>
      <c r="BL32" s="356">
        <v>0</v>
      </c>
      <c r="BM32" s="356">
        <v>0</v>
      </c>
      <c r="BN32" s="356">
        <v>0</v>
      </c>
      <c r="BO32" s="356">
        <v>0</v>
      </c>
      <c r="BP32" s="356">
        <v>0</v>
      </c>
      <c r="BQ32" s="356">
        <v>0</v>
      </c>
      <c r="BR32" s="356">
        <v>0</v>
      </c>
      <c r="BS32" s="356">
        <v>0</v>
      </c>
      <c r="BT32" s="356">
        <v>0</v>
      </c>
      <c r="BU32" s="356">
        <v>0</v>
      </c>
      <c r="BV32" s="356">
        <v>0</v>
      </c>
      <c r="BW32" s="356">
        <v>0</v>
      </c>
      <c r="BX32" s="356">
        <v>0</v>
      </c>
      <c r="BY32" s="356">
        <v>0</v>
      </c>
      <c r="BZ32" s="356">
        <v>0</v>
      </c>
      <c r="CA32" s="356">
        <v>0</v>
      </c>
      <c r="CB32" s="356">
        <v>0</v>
      </c>
      <c r="CC32" s="356">
        <v>0</v>
      </c>
      <c r="CD32" s="356">
        <v>0</v>
      </c>
      <c r="CE32" s="356">
        <v>0</v>
      </c>
      <c r="CF32" s="356">
        <v>0</v>
      </c>
      <c r="CG32" s="356">
        <v>0</v>
      </c>
      <c r="CH32" s="356">
        <v>0</v>
      </c>
      <c r="CI32" s="356">
        <v>0</v>
      </c>
      <c r="CJ32" s="356">
        <v>0</v>
      </c>
      <c r="CK32" s="356">
        <v>0</v>
      </c>
      <c r="CL32" s="356">
        <v>0</v>
      </c>
      <c r="CM32" s="356">
        <v>0</v>
      </c>
      <c r="CN32" s="356">
        <v>0</v>
      </c>
      <c r="CO32" s="356">
        <v>0</v>
      </c>
      <c r="CP32" s="356">
        <v>0</v>
      </c>
      <c r="CQ32" s="356">
        <v>0</v>
      </c>
      <c r="CR32" s="356">
        <v>0</v>
      </c>
      <c r="CS32" s="356">
        <v>0</v>
      </c>
      <c r="CT32" s="356">
        <v>0</v>
      </c>
      <c r="CU32" s="356">
        <v>0</v>
      </c>
      <c r="CV32" s="356">
        <v>0</v>
      </c>
      <c r="CW32" s="356">
        <v>0</v>
      </c>
      <c r="CX32" s="356"/>
      <c r="CY32" s="356"/>
      <c r="CZ32" s="356"/>
      <c r="DA32" s="356"/>
      <c r="DB32" s="356"/>
      <c r="DC32" s="356"/>
      <c r="DD32" s="356">
        <v>0</v>
      </c>
      <c r="DE32" s="356">
        <v>0</v>
      </c>
      <c r="DF32" s="356">
        <v>0</v>
      </c>
      <c r="DG32" s="356">
        <v>0</v>
      </c>
      <c r="DH32" s="356">
        <v>0</v>
      </c>
      <c r="DI32" s="356">
        <v>0</v>
      </c>
      <c r="DJ32" s="356">
        <v>0</v>
      </c>
      <c r="DK32" s="356">
        <v>0</v>
      </c>
      <c r="DL32" s="356"/>
    </row>
    <row r="33" s="25" customFormat="1" ht="31.5" hidden="1">
      <c r="A33" s="33" t="s">
        <v>136</v>
      </c>
      <c r="B33" s="34" t="s">
        <v>137</v>
      </c>
      <c r="C33" s="34" t="s">
        <v>108</v>
      </c>
      <c r="D33" s="356" t="s">
        <v>109</v>
      </c>
      <c r="E33" s="356" t="s">
        <v>109</v>
      </c>
      <c r="F33" s="356" t="s">
        <v>109</v>
      </c>
      <c r="G33" s="356" t="s">
        <v>109</v>
      </c>
      <c r="H33" s="356" t="s">
        <v>109</v>
      </c>
      <c r="I33" s="356" t="s">
        <v>109</v>
      </c>
      <c r="J33" s="356" t="s">
        <v>109</v>
      </c>
      <c r="K33" s="356" t="s">
        <v>109</v>
      </c>
      <c r="L33" s="356" t="s">
        <v>109</v>
      </c>
      <c r="M33" s="356" t="s">
        <v>109</v>
      </c>
      <c r="N33" s="356" t="s">
        <v>109</v>
      </c>
      <c r="O33" s="356" t="s">
        <v>109</v>
      </c>
      <c r="P33" s="356" t="s">
        <v>109</v>
      </c>
      <c r="Q33" s="356" t="s">
        <v>109</v>
      </c>
      <c r="R33" s="356" t="s">
        <v>109</v>
      </c>
      <c r="S33" s="356" t="s">
        <v>109</v>
      </c>
      <c r="T33" s="356" t="s">
        <v>109</v>
      </c>
      <c r="U33" s="356" t="s">
        <v>109</v>
      </c>
      <c r="V33" s="356" t="s">
        <v>109</v>
      </c>
      <c r="W33" s="356" t="s">
        <v>109</v>
      </c>
      <c r="X33" s="356" t="s">
        <v>109</v>
      </c>
      <c r="Y33" s="356" t="s">
        <v>109</v>
      </c>
      <c r="Z33" s="356" t="s">
        <v>109</v>
      </c>
      <c r="AA33" s="356" t="s">
        <v>109</v>
      </c>
      <c r="AB33" s="356" t="s">
        <v>109</v>
      </c>
      <c r="AC33" s="356" t="s">
        <v>109</v>
      </c>
      <c r="AD33" s="356" t="s">
        <v>109</v>
      </c>
      <c r="AE33" s="356" t="s">
        <v>109</v>
      </c>
      <c r="AF33" s="356"/>
      <c r="AG33" s="356">
        <v>0</v>
      </c>
      <c r="AH33" s="356">
        <v>0</v>
      </c>
      <c r="AI33" s="356">
        <v>0</v>
      </c>
      <c r="AJ33" s="356">
        <v>0</v>
      </c>
      <c r="AK33" s="356">
        <v>0</v>
      </c>
      <c r="AL33" s="356"/>
      <c r="AM33" s="356">
        <v>0</v>
      </c>
      <c r="AN33" s="356">
        <v>0</v>
      </c>
      <c r="AO33" s="356">
        <v>0</v>
      </c>
      <c r="AP33" s="356">
        <v>0</v>
      </c>
      <c r="AQ33" s="356">
        <v>0</v>
      </c>
      <c r="AR33" s="356">
        <v>0</v>
      </c>
      <c r="AS33" s="356">
        <v>0</v>
      </c>
      <c r="AT33" s="356"/>
      <c r="AU33" s="356">
        <v>0</v>
      </c>
      <c r="AV33" s="356">
        <v>0</v>
      </c>
      <c r="AW33" s="356">
        <v>0</v>
      </c>
      <c r="AX33" s="356">
        <v>0</v>
      </c>
      <c r="AY33" s="356">
        <v>0</v>
      </c>
      <c r="AZ33" s="356"/>
      <c r="BA33" s="356">
        <v>0</v>
      </c>
      <c r="BB33" s="356" t="s">
        <v>109</v>
      </c>
      <c r="BC33" s="356" t="s">
        <v>109</v>
      </c>
      <c r="BD33" s="356" t="s">
        <v>109</v>
      </c>
      <c r="BE33" s="356" t="s">
        <v>109</v>
      </c>
      <c r="BF33" s="356" t="s">
        <v>109</v>
      </c>
      <c r="BG33" s="356">
        <v>0</v>
      </c>
      <c r="BH33" s="356">
        <v>0</v>
      </c>
      <c r="BI33" s="356">
        <v>0</v>
      </c>
      <c r="BJ33" s="356">
        <v>0</v>
      </c>
      <c r="BK33" s="356">
        <v>0</v>
      </c>
      <c r="BL33" s="356">
        <v>0</v>
      </c>
      <c r="BM33" s="356">
        <v>0</v>
      </c>
      <c r="BN33" s="356">
        <v>0</v>
      </c>
      <c r="BO33" s="356">
        <v>0</v>
      </c>
      <c r="BP33" s="356">
        <v>0</v>
      </c>
      <c r="BQ33" s="356">
        <v>0</v>
      </c>
      <c r="BR33" s="356">
        <v>0</v>
      </c>
      <c r="BS33" s="356">
        <v>0</v>
      </c>
      <c r="BT33" s="356">
        <v>0</v>
      </c>
      <c r="BU33" s="356">
        <v>0</v>
      </c>
      <c r="BV33" s="356">
        <v>0</v>
      </c>
      <c r="BW33" s="356">
        <v>0</v>
      </c>
      <c r="BX33" s="356">
        <v>0</v>
      </c>
      <c r="BY33" s="356">
        <v>0</v>
      </c>
      <c r="BZ33" s="356">
        <v>0</v>
      </c>
      <c r="CA33" s="356">
        <v>0</v>
      </c>
      <c r="CB33" s="356">
        <v>0</v>
      </c>
      <c r="CC33" s="356">
        <v>0</v>
      </c>
      <c r="CD33" s="356">
        <v>0</v>
      </c>
      <c r="CE33" s="356">
        <v>0</v>
      </c>
      <c r="CF33" s="356">
        <v>0</v>
      </c>
      <c r="CG33" s="356">
        <v>0</v>
      </c>
      <c r="CH33" s="356">
        <v>0</v>
      </c>
      <c r="CI33" s="356">
        <v>0</v>
      </c>
      <c r="CJ33" s="356">
        <v>0</v>
      </c>
      <c r="CK33" s="356">
        <v>0</v>
      </c>
      <c r="CL33" s="356">
        <v>0</v>
      </c>
      <c r="CM33" s="356">
        <v>0</v>
      </c>
      <c r="CN33" s="356">
        <v>0</v>
      </c>
      <c r="CO33" s="356">
        <v>0</v>
      </c>
      <c r="CP33" s="356">
        <v>0</v>
      </c>
      <c r="CQ33" s="356">
        <v>0</v>
      </c>
      <c r="CR33" s="356">
        <v>0</v>
      </c>
      <c r="CS33" s="356">
        <v>0</v>
      </c>
      <c r="CT33" s="356">
        <v>0</v>
      </c>
      <c r="CU33" s="356">
        <v>0</v>
      </c>
      <c r="CV33" s="356">
        <v>0</v>
      </c>
      <c r="CW33" s="356">
        <v>0</v>
      </c>
      <c r="CX33" s="356"/>
      <c r="CY33" s="356"/>
      <c r="CZ33" s="356"/>
      <c r="DA33" s="356"/>
      <c r="DB33" s="356"/>
      <c r="DC33" s="356"/>
      <c r="DD33" s="356">
        <v>0</v>
      </c>
      <c r="DE33" s="356">
        <v>0</v>
      </c>
      <c r="DF33" s="356">
        <v>0</v>
      </c>
      <c r="DG33" s="356">
        <v>0</v>
      </c>
      <c r="DH33" s="356">
        <v>0</v>
      </c>
      <c r="DI33" s="356">
        <v>0</v>
      </c>
      <c r="DJ33" s="356">
        <v>0</v>
      </c>
      <c r="DK33" s="356">
        <v>0</v>
      </c>
      <c r="DL33" s="356"/>
    </row>
    <row r="34" s="25" customFormat="1" ht="31.5" hidden="1">
      <c r="A34" s="33" t="s">
        <v>138</v>
      </c>
      <c r="B34" s="34" t="s">
        <v>139</v>
      </c>
      <c r="C34" s="34" t="s">
        <v>108</v>
      </c>
      <c r="D34" s="356" t="s">
        <v>109</v>
      </c>
      <c r="E34" s="356" t="s">
        <v>109</v>
      </c>
      <c r="F34" s="356" t="s">
        <v>109</v>
      </c>
      <c r="G34" s="356" t="s">
        <v>109</v>
      </c>
      <c r="H34" s="356" t="s">
        <v>109</v>
      </c>
      <c r="I34" s="356" t="s">
        <v>109</v>
      </c>
      <c r="J34" s="356" t="s">
        <v>109</v>
      </c>
      <c r="K34" s="356" t="s">
        <v>109</v>
      </c>
      <c r="L34" s="356" t="s">
        <v>109</v>
      </c>
      <c r="M34" s="356" t="s">
        <v>109</v>
      </c>
      <c r="N34" s="356" t="s">
        <v>109</v>
      </c>
      <c r="O34" s="356" t="s">
        <v>109</v>
      </c>
      <c r="P34" s="356" t="s">
        <v>109</v>
      </c>
      <c r="Q34" s="356" t="s">
        <v>109</v>
      </c>
      <c r="R34" s="356" t="s">
        <v>109</v>
      </c>
      <c r="S34" s="356" t="s">
        <v>109</v>
      </c>
      <c r="T34" s="356" t="s">
        <v>109</v>
      </c>
      <c r="U34" s="356" t="s">
        <v>109</v>
      </c>
      <c r="V34" s="356" t="s">
        <v>109</v>
      </c>
      <c r="W34" s="356" t="s">
        <v>109</v>
      </c>
      <c r="X34" s="356" t="s">
        <v>109</v>
      </c>
      <c r="Y34" s="356" t="s">
        <v>109</v>
      </c>
      <c r="Z34" s="356" t="s">
        <v>109</v>
      </c>
      <c r="AA34" s="356" t="s">
        <v>109</v>
      </c>
      <c r="AB34" s="356" t="s">
        <v>109</v>
      </c>
      <c r="AC34" s="356" t="s">
        <v>109</v>
      </c>
      <c r="AD34" s="356" t="s">
        <v>109</v>
      </c>
      <c r="AE34" s="356" t="s">
        <v>109</v>
      </c>
      <c r="AF34" s="356"/>
      <c r="AG34" s="356">
        <v>0</v>
      </c>
      <c r="AH34" s="356">
        <v>0</v>
      </c>
      <c r="AI34" s="356">
        <v>0</v>
      </c>
      <c r="AJ34" s="356">
        <v>0</v>
      </c>
      <c r="AK34" s="356">
        <v>0</v>
      </c>
      <c r="AL34" s="356"/>
      <c r="AM34" s="356">
        <v>0</v>
      </c>
      <c r="AN34" s="356">
        <v>0</v>
      </c>
      <c r="AO34" s="356">
        <v>0</v>
      </c>
      <c r="AP34" s="356">
        <v>0</v>
      </c>
      <c r="AQ34" s="356">
        <v>0</v>
      </c>
      <c r="AR34" s="356">
        <v>0</v>
      </c>
      <c r="AS34" s="356">
        <v>0</v>
      </c>
      <c r="AT34" s="356"/>
      <c r="AU34" s="356">
        <v>0</v>
      </c>
      <c r="AV34" s="356">
        <v>0</v>
      </c>
      <c r="AW34" s="356">
        <v>0</v>
      </c>
      <c r="AX34" s="356">
        <v>0</v>
      </c>
      <c r="AY34" s="356">
        <v>0</v>
      </c>
      <c r="AZ34" s="356"/>
      <c r="BA34" s="356">
        <v>0</v>
      </c>
      <c r="BB34" s="356" t="s">
        <v>109</v>
      </c>
      <c r="BC34" s="356" t="s">
        <v>109</v>
      </c>
      <c r="BD34" s="356" t="s">
        <v>109</v>
      </c>
      <c r="BE34" s="356" t="s">
        <v>109</v>
      </c>
      <c r="BF34" s="356" t="s">
        <v>109</v>
      </c>
      <c r="BG34" s="356">
        <v>0</v>
      </c>
      <c r="BH34" s="356">
        <v>0</v>
      </c>
      <c r="BI34" s="356">
        <v>0</v>
      </c>
      <c r="BJ34" s="356">
        <v>0</v>
      </c>
      <c r="BK34" s="356">
        <v>0</v>
      </c>
      <c r="BL34" s="356">
        <v>0</v>
      </c>
      <c r="BM34" s="356">
        <v>0</v>
      </c>
      <c r="BN34" s="356">
        <v>0</v>
      </c>
      <c r="BO34" s="356">
        <v>0</v>
      </c>
      <c r="BP34" s="356">
        <v>0</v>
      </c>
      <c r="BQ34" s="356">
        <v>0</v>
      </c>
      <c r="BR34" s="356">
        <v>0</v>
      </c>
      <c r="BS34" s="356">
        <v>0</v>
      </c>
      <c r="BT34" s="356">
        <v>0</v>
      </c>
      <c r="BU34" s="356">
        <v>0</v>
      </c>
      <c r="BV34" s="356">
        <v>0</v>
      </c>
      <c r="BW34" s="356">
        <v>0</v>
      </c>
      <c r="BX34" s="356">
        <v>0</v>
      </c>
      <c r="BY34" s="356">
        <v>0</v>
      </c>
      <c r="BZ34" s="356">
        <v>0</v>
      </c>
      <c r="CA34" s="356">
        <v>0</v>
      </c>
      <c r="CB34" s="356">
        <v>0</v>
      </c>
      <c r="CC34" s="356">
        <v>0</v>
      </c>
      <c r="CD34" s="356">
        <v>0</v>
      </c>
      <c r="CE34" s="356">
        <v>0</v>
      </c>
      <c r="CF34" s="356">
        <v>0</v>
      </c>
      <c r="CG34" s="356">
        <v>0</v>
      </c>
      <c r="CH34" s="356">
        <v>0</v>
      </c>
      <c r="CI34" s="356">
        <v>0</v>
      </c>
      <c r="CJ34" s="356">
        <v>0</v>
      </c>
      <c r="CK34" s="356">
        <v>0</v>
      </c>
      <c r="CL34" s="356">
        <v>0</v>
      </c>
      <c r="CM34" s="356">
        <v>0</v>
      </c>
      <c r="CN34" s="356">
        <v>0</v>
      </c>
      <c r="CO34" s="356">
        <v>0</v>
      </c>
      <c r="CP34" s="356">
        <v>0</v>
      </c>
      <c r="CQ34" s="356">
        <v>0</v>
      </c>
      <c r="CR34" s="356">
        <v>0</v>
      </c>
      <c r="CS34" s="356">
        <v>0</v>
      </c>
      <c r="CT34" s="356">
        <v>0</v>
      </c>
      <c r="CU34" s="356">
        <v>0</v>
      </c>
      <c r="CV34" s="356">
        <v>0</v>
      </c>
      <c r="CW34" s="356">
        <v>0</v>
      </c>
      <c r="CX34" s="356"/>
      <c r="CY34" s="356"/>
      <c r="CZ34" s="356"/>
      <c r="DA34" s="356"/>
      <c r="DB34" s="356"/>
      <c r="DC34" s="356"/>
      <c r="DD34" s="356">
        <v>0</v>
      </c>
      <c r="DE34" s="356">
        <v>0</v>
      </c>
      <c r="DF34" s="356">
        <v>0</v>
      </c>
      <c r="DG34" s="356">
        <v>0</v>
      </c>
      <c r="DH34" s="356">
        <v>0</v>
      </c>
      <c r="DI34" s="356">
        <v>0</v>
      </c>
      <c r="DJ34" s="356">
        <v>0</v>
      </c>
      <c r="DK34" s="356">
        <v>0</v>
      </c>
      <c r="DL34" s="356"/>
    </row>
    <row r="35" s="25" customFormat="1" ht="31.5" hidden="1">
      <c r="A35" s="33" t="s">
        <v>140</v>
      </c>
      <c r="B35" s="34" t="s">
        <v>141</v>
      </c>
      <c r="C35" s="34" t="s">
        <v>108</v>
      </c>
      <c r="D35" s="356" t="s">
        <v>109</v>
      </c>
      <c r="E35" s="356" t="s">
        <v>109</v>
      </c>
      <c r="F35" s="356" t="s">
        <v>109</v>
      </c>
      <c r="G35" s="356" t="s">
        <v>109</v>
      </c>
      <c r="H35" s="356" t="s">
        <v>109</v>
      </c>
      <c r="I35" s="356" t="s">
        <v>109</v>
      </c>
      <c r="J35" s="356" t="s">
        <v>109</v>
      </c>
      <c r="K35" s="356" t="s">
        <v>109</v>
      </c>
      <c r="L35" s="356" t="s">
        <v>109</v>
      </c>
      <c r="M35" s="356" t="s">
        <v>109</v>
      </c>
      <c r="N35" s="356" t="s">
        <v>109</v>
      </c>
      <c r="O35" s="356" t="s">
        <v>109</v>
      </c>
      <c r="P35" s="356" t="s">
        <v>109</v>
      </c>
      <c r="Q35" s="356" t="s">
        <v>109</v>
      </c>
      <c r="R35" s="356" t="s">
        <v>109</v>
      </c>
      <c r="S35" s="356" t="s">
        <v>109</v>
      </c>
      <c r="T35" s="356" t="s">
        <v>109</v>
      </c>
      <c r="U35" s="356" t="s">
        <v>109</v>
      </c>
      <c r="V35" s="356" t="s">
        <v>109</v>
      </c>
      <c r="W35" s="356" t="s">
        <v>109</v>
      </c>
      <c r="X35" s="356" t="s">
        <v>109</v>
      </c>
      <c r="Y35" s="356" t="s">
        <v>109</v>
      </c>
      <c r="Z35" s="356" t="s">
        <v>109</v>
      </c>
      <c r="AA35" s="356" t="s">
        <v>109</v>
      </c>
      <c r="AB35" s="356" t="s">
        <v>109</v>
      </c>
      <c r="AC35" s="356" t="s">
        <v>109</v>
      </c>
      <c r="AD35" s="356" t="s">
        <v>109</v>
      </c>
      <c r="AE35" s="356" t="s">
        <v>109</v>
      </c>
      <c r="AF35" s="356"/>
      <c r="AG35" s="356">
        <v>0</v>
      </c>
      <c r="AH35" s="356">
        <v>0</v>
      </c>
      <c r="AI35" s="356">
        <v>0</v>
      </c>
      <c r="AJ35" s="356">
        <v>0</v>
      </c>
      <c r="AK35" s="356">
        <v>0</v>
      </c>
      <c r="AL35" s="356"/>
      <c r="AM35" s="356">
        <v>0</v>
      </c>
      <c r="AN35" s="356">
        <v>0</v>
      </c>
      <c r="AO35" s="356">
        <v>0</v>
      </c>
      <c r="AP35" s="356">
        <v>0</v>
      </c>
      <c r="AQ35" s="356">
        <v>0</v>
      </c>
      <c r="AR35" s="356">
        <v>0</v>
      </c>
      <c r="AS35" s="356">
        <v>0</v>
      </c>
      <c r="AT35" s="356"/>
      <c r="AU35" s="356">
        <v>0</v>
      </c>
      <c r="AV35" s="356">
        <v>0</v>
      </c>
      <c r="AW35" s="356">
        <v>0</v>
      </c>
      <c r="AX35" s="356">
        <v>0</v>
      </c>
      <c r="AY35" s="356">
        <v>0</v>
      </c>
      <c r="AZ35" s="356"/>
      <c r="BA35" s="356">
        <v>0</v>
      </c>
      <c r="BB35" s="356" t="s">
        <v>109</v>
      </c>
      <c r="BC35" s="356" t="s">
        <v>109</v>
      </c>
      <c r="BD35" s="356" t="s">
        <v>109</v>
      </c>
      <c r="BE35" s="356" t="s">
        <v>109</v>
      </c>
      <c r="BF35" s="356" t="s">
        <v>109</v>
      </c>
      <c r="BG35" s="356">
        <v>0</v>
      </c>
      <c r="BH35" s="356">
        <v>0</v>
      </c>
      <c r="BI35" s="356">
        <v>0</v>
      </c>
      <c r="BJ35" s="356">
        <v>0</v>
      </c>
      <c r="BK35" s="356">
        <v>0</v>
      </c>
      <c r="BL35" s="356">
        <v>0</v>
      </c>
      <c r="BM35" s="356">
        <v>0</v>
      </c>
      <c r="BN35" s="356">
        <v>0</v>
      </c>
      <c r="BO35" s="356">
        <v>0</v>
      </c>
      <c r="BP35" s="356">
        <v>0</v>
      </c>
      <c r="BQ35" s="356">
        <v>0</v>
      </c>
      <c r="BR35" s="356">
        <v>0</v>
      </c>
      <c r="BS35" s="356">
        <v>0</v>
      </c>
      <c r="BT35" s="356">
        <v>0</v>
      </c>
      <c r="BU35" s="356">
        <v>0</v>
      </c>
      <c r="BV35" s="356">
        <v>0</v>
      </c>
      <c r="BW35" s="356">
        <v>0</v>
      </c>
      <c r="BX35" s="356">
        <v>0</v>
      </c>
      <c r="BY35" s="356">
        <v>0</v>
      </c>
      <c r="BZ35" s="356">
        <v>0</v>
      </c>
      <c r="CA35" s="356">
        <v>0</v>
      </c>
      <c r="CB35" s="356">
        <v>0</v>
      </c>
      <c r="CC35" s="356">
        <v>0</v>
      </c>
      <c r="CD35" s="356">
        <v>0</v>
      </c>
      <c r="CE35" s="356">
        <v>0</v>
      </c>
      <c r="CF35" s="356">
        <v>0</v>
      </c>
      <c r="CG35" s="356">
        <v>0</v>
      </c>
      <c r="CH35" s="356">
        <v>0</v>
      </c>
      <c r="CI35" s="356">
        <v>0</v>
      </c>
      <c r="CJ35" s="356">
        <v>0</v>
      </c>
      <c r="CK35" s="356">
        <v>0</v>
      </c>
      <c r="CL35" s="356">
        <v>0</v>
      </c>
      <c r="CM35" s="356">
        <v>0</v>
      </c>
      <c r="CN35" s="356">
        <v>0</v>
      </c>
      <c r="CO35" s="356">
        <v>0</v>
      </c>
      <c r="CP35" s="356">
        <v>0</v>
      </c>
      <c r="CQ35" s="356">
        <v>0</v>
      </c>
      <c r="CR35" s="356">
        <v>0</v>
      </c>
      <c r="CS35" s="356">
        <v>0</v>
      </c>
      <c r="CT35" s="356">
        <v>0</v>
      </c>
      <c r="CU35" s="356">
        <v>0</v>
      </c>
      <c r="CV35" s="356">
        <v>0</v>
      </c>
      <c r="CW35" s="356">
        <v>0</v>
      </c>
      <c r="CX35" s="356"/>
      <c r="CY35" s="356"/>
      <c r="CZ35" s="356"/>
      <c r="DA35" s="356"/>
      <c r="DB35" s="356"/>
      <c r="DC35" s="356"/>
      <c r="DD35" s="356">
        <v>0</v>
      </c>
      <c r="DE35" s="356">
        <v>0</v>
      </c>
      <c r="DF35" s="356">
        <v>0</v>
      </c>
      <c r="DG35" s="356">
        <v>0</v>
      </c>
      <c r="DH35" s="356">
        <v>0</v>
      </c>
      <c r="DI35" s="356">
        <v>0</v>
      </c>
      <c r="DJ35" s="356">
        <v>0</v>
      </c>
      <c r="DK35" s="356">
        <v>0</v>
      </c>
      <c r="DL35" s="356"/>
    </row>
    <row r="36" s="25" customFormat="1" hidden="1">
      <c r="A36" s="33" t="s">
        <v>142</v>
      </c>
      <c r="B36" s="34" t="s">
        <v>143</v>
      </c>
      <c r="C36" s="34" t="s">
        <v>108</v>
      </c>
      <c r="D36" s="356" t="s">
        <v>109</v>
      </c>
      <c r="E36" s="356" t="s">
        <v>109</v>
      </c>
      <c r="F36" s="356" t="s">
        <v>109</v>
      </c>
      <c r="G36" s="356" t="s">
        <v>109</v>
      </c>
      <c r="H36" s="356" t="s">
        <v>109</v>
      </c>
      <c r="I36" s="356" t="s">
        <v>109</v>
      </c>
      <c r="J36" s="356" t="s">
        <v>109</v>
      </c>
      <c r="K36" s="356" t="s">
        <v>109</v>
      </c>
      <c r="L36" s="356" t="s">
        <v>109</v>
      </c>
      <c r="M36" s="356" t="s">
        <v>109</v>
      </c>
      <c r="N36" s="356" t="s">
        <v>109</v>
      </c>
      <c r="O36" s="356" t="s">
        <v>109</v>
      </c>
      <c r="P36" s="356" t="s">
        <v>109</v>
      </c>
      <c r="Q36" s="356" t="s">
        <v>109</v>
      </c>
      <c r="R36" s="356" t="s">
        <v>109</v>
      </c>
      <c r="S36" s="356" t="s">
        <v>109</v>
      </c>
      <c r="T36" s="356" t="s">
        <v>109</v>
      </c>
      <c r="U36" s="356" t="s">
        <v>109</v>
      </c>
      <c r="V36" s="356" t="s">
        <v>109</v>
      </c>
      <c r="W36" s="356" t="s">
        <v>109</v>
      </c>
      <c r="X36" s="356" t="s">
        <v>109</v>
      </c>
      <c r="Y36" s="356" t="s">
        <v>109</v>
      </c>
      <c r="Z36" s="356" t="s">
        <v>109</v>
      </c>
      <c r="AA36" s="356" t="s">
        <v>109</v>
      </c>
      <c r="AB36" s="356" t="s">
        <v>109</v>
      </c>
      <c r="AC36" s="356" t="s">
        <v>109</v>
      </c>
      <c r="AD36" s="356" t="s">
        <v>109</v>
      </c>
      <c r="AE36" s="356" t="s">
        <v>109</v>
      </c>
      <c r="AF36" s="356"/>
      <c r="AG36" s="356">
        <v>0</v>
      </c>
      <c r="AH36" s="356">
        <v>0</v>
      </c>
      <c r="AI36" s="356">
        <v>0</v>
      </c>
      <c r="AJ36" s="356">
        <v>0</v>
      </c>
      <c r="AK36" s="356">
        <v>0</v>
      </c>
      <c r="AL36" s="356"/>
      <c r="AM36" s="356">
        <v>0</v>
      </c>
      <c r="AN36" s="356">
        <v>0</v>
      </c>
      <c r="AO36" s="356">
        <v>0</v>
      </c>
      <c r="AP36" s="356">
        <v>0</v>
      </c>
      <c r="AQ36" s="356">
        <v>0</v>
      </c>
      <c r="AR36" s="356">
        <v>0</v>
      </c>
      <c r="AS36" s="356">
        <v>0</v>
      </c>
      <c r="AT36" s="356"/>
      <c r="AU36" s="356">
        <v>0</v>
      </c>
      <c r="AV36" s="356">
        <v>0</v>
      </c>
      <c r="AW36" s="356">
        <v>0</v>
      </c>
      <c r="AX36" s="356">
        <v>0</v>
      </c>
      <c r="AY36" s="356">
        <v>0</v>
      </c>
      <c r="AZ36" s="356"/>
      <c r="BA36" s="356">
        <v>0</v>
      </c>
      <c r="BB36" s="356" t="s">
        <v>109</v>
      </c>
      <c r="BC36" s="356" t="s">
        <v>109</v>
      </c>
      <c r="BD36" s="356" t="s">
        <v>109</v>
      </c>
      <c r="BE36" s="356" t="s">
        <v>109</v>
      </c>
      <c r="BF36" s="356" t="s">
        <v>109</v>
      </c>
      <c r="BG36" s="356">
        <v>0</v>
      </c>
      <c r="BH36" s="356">
        <v>0</v>
      </c>
      <c r="BI36" s="356">
        <v>0</v>
      </c>
      <c r="BJ36" s="356">
        <v>0</v>
      </c>
      <c r="BK36" s="356">
        <v>0</v>
      </c>
      <c r="BL36" s="356">
        <v>0</v>
      </c>
      <c r="BM36" s="356">
        <v>0</v>
      </c>
      <c r="BN36" s="356">
        <v>0</v>
      </c>
      <c r="BO36" s="356">
        <v>0</v>
      </c>
      <c r="BP36" s="356">
        <v>0</v>
      </c>
      <c r="BQ36" s="356">
        <v>0</v>
      </c>
      <c r="BR36" s="356">
        <v>0</v>
      </c>
      <c r="BS36" s="356">
        <v>0</v>
      </c>
      <c r="BT36" s="356">
        <v>0</v>
      </c>
      <c r="BU36" s="356">
        <v>0</v>
      </c>
      <c r="BV36" s="356">
        <v>0</v>
      </c>
      <c r="BW36" s="356">
        <v>0</v>
      </c>
      <c r="BX36" s="356">
        <v>0</v>
      </c>
      <c r="BY36" s="356">
        <v>0</v>
      </c>
      <c r="BZ36" s="356">
        <v>0</v>
      </c>
      <c r="CA36" s="356">
        <v>0</v>
      </c>
      <c r="CB36" s="356">
        <v>0</v>
      </c>
      <c r="CC36" s="356">
        <v>0</v>
      </c>
      <c r="CD36" s="356">
        <v>0</v>
      </c>
      <c r="CE36" s="356">
        <v>0</v>
      </c>
      <c r="CF36" s="356">
        <v>0</v>
      </c>
      <c r="CG36" s="356">
        <v>0</v>
      </c>
      <c r="CH36" s="356">
        <v>0</v>
      </c>
      <c r="CI36" s="356">
        <v>0</v>
      </c>
      <c r="CJ36" s="356">
        <v>0</v>
      </c>
      <c r="CK36" s="356">
        <v>0</v>
      </c>
      <c r="CL36" s="356">
        <v>0</v>
      </c>
      <c r="CM36" s="356">
        <v>0</v>
      </c>
      <c r="CN36" s="356">
        <v>0</v>
      </c>
      <c r="CO36" s="356">
        <v>0</v>
      </c>
      <c r="CP36" s="356">
        <v>0</v>
      </c>
      <c r="CQ36" s="356">
        <v>0</v>
      </c>
      <c r="CR36" s="356">
        <v>0</v>
      </c>
      <c r="CS36" s="356">
        <v>0</v>
      </c>
      <c r="CT36" s="356">
        <v>0</v>
      </c>
      <c r="CU36" s="356">
        <v>0</v>
      </c>
      <c r="CV36" s="356">
        <v>0</v>
      </c>
      <c r="CW36" s="356">
        <v>0</v>
      </c>
      <c r="CX36" s="356"/>
      <c r="CY36" s="356"/>
      <c r="CZ36" s="356"/>
      <c r="DA36" s="356"/>
      <c r="DB36" s="356"/>
      <c r="DC36" s="356"/>
      <c r="DD36" s="356">
        <v>0</v>
      </c>
      <c r="DE36" s="356">
        <v>0</v>
      </c>
      <c r="DF36" s="356">
        <v>0</v>
      </c>
      <c r="DG36" s="356">
        <v>0</v>
      </c>
      <c r="DH36" s="356">
        <v>0</v>
      </c>
      <c r="DI36" s="356">
        <v>0</v>
      </c>
      <c r="DJ36" s="356">
        <v>0</v>
      </c>
      <c r="DK36" s="356">
        <v>0</v>
      </c>
      <c r="DL36" s="356"/>
    </row>
    <row r="37" s="25" customFormat="1" ht="63" hidden="1">
      <c r="A37" s="33" t="s">
        <v>142</v>
      </c>
      <c r="B37" s="34" t="s">
        <v>144</v>
      </c>
      <c r="C37" s="34" t="s">
        <v>108</v>
      </c>
      <c r="D37" s="356" t="s">
        <v>109</v>
      </c>
      <c r="E37" s="356" t="s">
        <v>109</v>
      </c>
      <c r="F37" s="356" t="s">
        <v>109</v>
      </c>
      <c r="G37" s="356" t="s">
        <v>109</v>
      </c>
      <c r="H37" s="356" t="s">
        <v>109</v>
      </c>
      <c r="I37" s="356" t="s">
        <v>109</v>
      </c>
      <c r="J37" s="356" t="s">
        <v>109</v>
      </c>
      <c r="K37" s="356" t="s">
        <v>109</v>
      </c>
      <c r="L37" s="356" t="s">
        <v>109</v>
      </c>
      <c r="M37" s="356" t="s">
        <v>109</v>
      </c>
      <c r="N37" s="356" t="s">
        <v>109</v>
      </c>
      <c r="O37" s="356" t="s">
        <v>109</v>
      </c>
      <c r="P37" s="356" t="s">
        <v>109</v>
      </c>
      <c r="Q37" s="356" t="s">
        <v>109</v>
      </c>
      <c r="R37" s="356" t="s">
        <v>109</v>
      </c>
      <c r="S37" s="356" t="s">
        <v>109</v>
      </c>
      <c r="T37" s="356" t="s">
        <v>109</v>
      </c>
      <c r="U37" s="356" t="s">
        <v>109</v>
      </c>
      <c r="V37" s="356" t="s">
        <v>109</v>
      </c>
      <c r="W37" s="356" t="s">
        <v>109</v>
      </c>
      <c r="X37" s="356" t="s">
        <v>109</v>
      </c>
      <c r="Y37" s="356" t="s">
        <v>109</v>
      </c>
      <c r="Z37" s="356" t="s">
        <v>109</v>
      </c>
      <c r="AA37" s="356" t="s">
        <v>109</v>
      </c>
      <c r="AB37" s="356" t="s">
        <v>109</v>
      </c>
      <c r="AC37" s="356" t="s">
        <v>109</v>
      </c>
      <c r="AD37" s="356" t="s">
        <v>109</v>
      </c>
      <c r="AE37" s="356" t="s">
        <v>109</v>
      </c>
      <c r="AF37" s="356"/>
      <c r="AG37" s="356">
        <v>0</v>
      </c>
      <c r="AH37" s="356">
        <v>0</v>
      </c>
      <c r="AI37" s="356">
        <v>0</v>
      </c>
      <c r="AJ37" s="356">
        <v>0</v>
      </c>
      <c r="AK37" s="356">
        <v>0</v>
      </c>
      <c r="AL37" s="356"/>
      <c r="AM37" s="356">
        <v>0</v>
      </c>
      <c r="AN37" s="356">
        <v>0</v>
      </c>
      <c r="AO37" s="356">
        <v>0</v>
      </c>
      <c r="AP37" s="356">
        <v>0</v>
      </c>
      <c r="AQ37" s="356">
        <v>0</v>
      </c>
      <c r="AR37" s="356">
        <v>0</v>
      </c>
      <c r="AS37" s="356">
        <v>0</v>
      </c>
      <c r="AT37" s="356"/>
      <c r="AU37" s="356">
        <v>0</v>
      </c>
      <c r="AV37" s="356">
        <v>0</v>
      </c>
      <c r="AW37" s="356">
        <v>0</v>
      </c>
      <c r="AX37" s="356">
        <v>0</v>
      </c>
      <c r="AY37" s="356">
        <v>0</v>
      </c>
      <c r="AZ37" s="356"/>
      <c r="BA37" s="356">
        <v>0</v>
      </c>
      <c r="BB37" s="356" t="s">
        <v>109</v>
      </c>
      <c r="BC37" s="356" t="s">
        <v>109</v>
      </c>
      <c r="BD37" s="356" t="s">
        <v>109</v>
      </c>
      <c r="BE37" s="356" t="s">
        <v>109</v>
      </c>
      <c r="BF37" s="356" t="s">
        <v>109</v>
      </c>
      <c r="BG37" s="356">
        <v>0</v>
      </c>
      <c r="BH37" s="356">
        <v>0</v>
      </c>
      <c r="BI37" s="356">
        <v>0</v>
      </c>
      <c r="BJ37" s="356">
        <v>0</v>
      </c>
      <c r="BK37" s="356">
        <v>0</v>
      </c>
      <c r="BL37" s="356">
        <v>0</v>
      </c>
      <c r="BM37" s="356">
        <v>0</v>
      </c>
      <c r="BN37" s="356">
        <v>0</v>
      </c>
      <c r="BO37" s="356">
        <v>0</v>
      </c>
      <c r="BP37" s="356">
        <v>0</v>
      </c>
      <c r="BQ37" s="356">
        <v>0</v>
      </c>
      <c r="BR37" s="356">
        <v>0</v>
      </c>
      <c r="BS37" s="356">
        <v>0</v>
      </c>
      <c r="BT37" s="356">
        <v>0</v>
      </c>
      <c r="BU37" s="356">
        <v>0</v>
      </c>
      <c r="BV37" s="356">
        <v>0</v>
      </c>
      <c r="BW37" s="356">
        <v>0</v>
      </c>
      <c r="BX37" s="356">
        <v>0</v>
      </c>
      <c r="BY37" s="356">
        <v>0</v>
      </c>
      <c r="BZ37" s="356">
        <v>0</v>
      </c>
      <c r="CA37" s="356">
        <v>0</v>
      </c>
      <c r="CB37" s="356">
        <v>0</v>
      </c>
      <c r="CC37" s="356">
        <v>0</v>
      </c>
      <c r="CD37" s="356">
        <v>0</v>
      </c>
      <c r="CE37" s="356">
        <v>0</v>
      </c>
      <c r="CF37" s="356">
        <v>0</v>
      </c>
      <c r="CG37" s="356">
        <v>0</v>
      </c>
      <c r="CH37" s="356">
        <v>0</v>
      </c>
      <c r="CI37" s="356">
        <v>0</v>
      </c>
      <c r="CJ37" s="356">
        <v>0</v>
      </c>
      <c r="CK37" s="356">
        <v>0</v>
      </c>
      <c r="CL37" s="356">
        <v>0</v>
      </c>
      <c r="CM37" s="356">
        <v>0</v>
      </c>
      <c r="CN37" s="356">
        <v>0</v>
      </c>
      <c r="CO37" s="356">
        <v>0</v>
      </c>
      <c r="CP37" s="356">
        <v>0</v>
      </c>
      <c r="CQ37" s="356">
        <v>0</v>
      </c>
      <c r="CR37" s="356">
        <v>0</v>
      </c>
      <c r="CS37" s="356">
        <v>0</v>
      </c>
      <c r="CT37" s="356">
        <v>0</v>
      </c>
      <c r="CU37" s="356">
        <v>0</v>
      </c>
      <c r="CV37" s="356">
        <v>0</v>
      </c>
      <c r="CW37" s="356">
        <v>0</v>
      </c>
      <c r="CX37" s="356"/>
      <c r="CY37" s="356"/>
      <c r="CZ37" s="356"/>
      <c r="DA37" s="356"/>
      <c r="DB37" s="356"/>
      <c r="DC37" s="356"/>
      <c r="DD37" s="356">
        <v>0</v>
      </c>
      <c r="DE37" s="356">
        <v>0</v>
      </c>
      <c r="DF37" s="356">
        <v>0</v>
      </c>
      <c r="DG37" s="356">
        <v>0</v>
      </c>
      <c r="DH37" s="356">
        <v>0</v>
      </c>
      <c r="DI37" s="356">
        <v>0</v>
      </c>
      <c r="DJ37" s="356">
        <v>0</v>
      </c>
      <c r="DK37" s="356">
        <v>0</v>
      </c>
      <c r="DL37" s="356"/>
    </row>
    <row r="38" s="25" customFormat="1" ht="47.25" hidden="1">
      <c r="A38" s="33" t="s">
        <v>142</v>
      </c>
      <c r="B38" s="34" t="s">
        <v>145</v>
      </c>
      <c r="C38" s="34" t="s">
        <v>108</v>
      </c>
      <c r="D38" s="356" t="s">
        <v>109</v>
      </c>
      <c r="E38" s="356" t="s">
        <v>109</v>
      </c>
      <c r="F38" s="356" t="s">
        <v>109</v>
      </c>
      <c r="G38" s="356" t="s">
        <v>109</v>
      </c>
      <c r="H38" s="356" t="s">
        <v>109</v>
      </c>
      <c r="I38" s="356" t="s">
        <v>109</v>
      </c>
      <c r="J38" s="356" t="s">
        <v>109</v>
      </c>
      <c r="K38" s="356" t="s">
        <v>109</v>
      </c>
      <c r="L38" s="356" t="s">
        <v>109</v>
      </c>
      <c r="M38" s="356" t="s">
        <v>109</v>
      </c>
      <c r="N38" s="356" t="s">
        <v>109</v>
      </c>
      <c r="O38" s="356" t="s">
        <v>109</v>
      </c>
      <c r="P38" s="356" t="s">
        <v>109</v>
      </c>
      <c r="Q38" s="356" t="s">
        <v>109</v>
      </c>
      <c r="R38" s="356" t="s">
        <v>109</v>
      </c>
      <c r="S38" s="356" t="s">
        <v>109</v>
      </c>
      <c r="T38" s="356" t="s">
        <v>109</v>
      </c>
      <c r="U38" s="356" t="s">
        <v>109</v>
      </c>
      <c r="V38" s="356" t="s">
        <v>109</v>
      </c>
      <c r="W38" s="356" t="s">
        <v>109</v>
      </c>
      <c r="X38" s="356" t="s">
        <v>109</v>
      </c>
      <c r="Y38" s="356" t="s">
        <v>109</v>
      </c>
      <c r="Z38" s="356" t="s">
        <v>109</v>
      </c>
      <c r="AA38" s="356" t="s">
        <v>109</v>
      </c>
      <c r="AB38" s="356" t="s">
        <v>109</v>
      </c>
      <c r="AC38" s="356" t="s">
        <v>109</v>
      </c>
      <c r="AD38" s="356" t="s">
        <v>109</v>
      </c>
      <c r="AE38" s="356" t="s">
        <v>109</v>
      </c>
      <c r="AF38" s="356"/>
      <c r="AG38" s="356">
        <v>0</v>
      </c>
      <c r="AH38" s="356">
        <v>0</v>
      </c>
      <c r="AI38" s="356">
        <v>0</v>
      </c>
      <c r="AJ38" s="356">
        <v>0</v>
      </c>
      <c r="AK38" s="356">
        <v>0</v>
      </c>
      <c r="AL38" s="356"/>
      <c r="AM38" s="356">
        <v>0</v>
      </c>
      <c r="AN38" s="356">
        <v>0</v>
      </c>
      <c r="AO38" s="356">
        <v>0</v>
      </c>
      <c r="AP38" s="356">
        <v>0</v>
      </c>
      <c r="AQ38" s="356">
        <v>0</v>
      </c>
      <c r="AR38" s="356">
        <v>0</v>
      </c>
      <c r="AS38" s="356">
        <v>0</v>
      </c>
      <c r="AT38" s="356"/>
      <c r="AU38" s="356">
        <v>0</v>
      </c>
      <c r="AV38" s="356">
        <v>0</v>
      </c>
      <c r="AW38" s="356">
        <v>0</v>
      </c>
      <c r="AX38" s="356">
        <v>0</v>
      </c>
      <c r="AY38" s="356">
        <v>0</v>
      </c>
      <c r="AZ38" s="356"/>
      <c r="BA38" s="356">
        <v>0</v>
      </c>
      <c r="BB38" s="356" t="s">
        <v>109</v>
      </c>
      <c r="BC38" s="356" t="s">
        <v>109</v>
      </c>
      <c r="BD38" s="356" t="s">
        <v>109</v>
      </c>
      <c r="BE38" s="356" t="s">
        <v>109</v>
      </c>
      <c r="BF38" s="356" t="s">
        <v>109</v>
      </c>
      <c r="BG38" s="356">
        <v>0</v>
      </c>
      <c r="BH38" s="356">
        <v>0</v>
      </c>
      <c r="BI38" s="356">
        <v>0</v>
      </c>
      <c r="BJ38" s="356">
        <v>0</v>
      </c>
      <c r="BK38" s="356">
        <v>0</v>
      </c>
      <c r="BL38" s="356">
        <v>0</v>
      </c>
      <c r="BM38" s="356">
        <v>0</v>
      </c>
      <c r="BN38" s="356">
        <v>0</v>
      </c>
      <c r="BO38" s="356">
        <v>0</v>
      </c>
      <c r="BP38" s="356">
        <v>0</v>
      </c>
      <c r="BQ38" s="356">
        <v>0</v>
      </c>
      <c r="BR38" s="356">
        <v>0</v>
      </c>
      <c r="BS38" s="356">
        <v>0</v>
      </c>
      <c r="BT38" s="356">
        <v>0</v>
      </c>
      <c r="BU38" s="356">
        <v>0</v>
      </c>
      <c r="BV38" s="356">
        <v>0</v>
      </c>
      <c r="BW38" s="356">
        <v>0</v>
      </c>
      <c r="BX38" s="356">
        <v>0</v>
      </c>
      <c r="BY38" s="356">
        <v>0</v>
      </c>
      <c r="BZ38" s="356">
        <v>0</v>
      </c>
      <c r="CA38" s="356">
        <v>0</v>
      </c>
      <c r="CB38" s="356">
        <v>0</v>
      </c>
      <c r="CC38" s="356">
        <v>0</v>
      </c>
      <c r="CD38" s="356">
        <v>0</v>
      </c>
      <c r="CE38" s="356">
        <v>0</v>
      </c>
      <c r="CF38" s="356">
        <v>0</v>
      </c>
      <c r="CG38" s="356">
        <v>0</v>
      </c>
      <c r="CH38" s="356">
        <v>0</v>
      </c>
      <c r="CI38" s="356">
        <v>0</v>
      </c>
      <c r="CJ38" s="356">
        <v>0</v>
      </c>
      <c r="CK38" s="356">
        <v>0</v>
      </c>
      <c r="CL38" s="356">
        <v>0</v>
      </c>
      <c r="CM38" s="356">
        <v>0</v>
      </c>
      <c r="CN38" s="356">
        <v>0</v>
      </c>
      <c r="CO38" s="356">
        <v>0</v>
      </c>
      <c r="CP38" s="356">
        <v>0</v>
      </c>
      <c r="CQ38" s="356">
        <v>0</v>
      </c>
      <c r="CR38" s="356">
        <v>0</v>
      </c>
      <c r="CS38" s="356">
        <v>0</v>
      </c>
      <c r="CT38" s="356">
        <v>0</v>
      </c>
      <c r="CU38" s="356">
        <v>0</v>
      </c>
      <c r="CV38" s="356">
        <v>0</v>
      </c>
      <c r="CW38" s="356">
        <v>0</v>
      </c>
      <c r="CX38" s="356"/>
      <c r="CY38" s="356"/>
      <c r="CZ38" s="356"/>
      <c r="DA38" s="356"/>
      <c r="DB38" s="356"/>
      <c r="DC38" s="356"/>
      <c r="DD38" s="356">
        <v>0</v>
      </c>
      <c r="DE38" s="356">
        <v>0</v>
      </c>
      <c r="DF38" s="356">
        <v>0</v>
      </c>
      <c r="DG38" s="356">
        <v>0</v>
      </c>
      <c r="DH38" s="356">
        <v>0</v>
      </c>
      <c r="DI38" s="356">
        <v>0</v>
      </c>
      <c r="DJ38" s="356">
        <v>0</v>
      </c>
      <c r="DK38" s="356">
        <v>0</v>
      </c>
      <c r="DL38" s="356"/>
    </row>
    <row r="39" s="25" customFormat="1" ht="47.25" hidden="1">
      <c r="A39" s="33" t="s">
        <v>142</v>
      </c>
      <c r="B39" s="34" t="s">
        <v>146</v>
      </c>
      <c r="C39" s="34" t="s">
        <v>108</v>
      </c>
      <c r="D39" s="356" t="s">
        <v>109</v>
      </c>
      <c r="E39" s="356" t="s">
        <v>109</v>
      </c>
      <c r="F39" s="356" t="s">
        <v>109</v>
      </c>
      <c r="G39" s="356" t="s">
        <v>109</v>
      </c>
      <c r="H39" s="356" t="s">
        <v>109</v>
      </c>
      <c r="I39" s="356" t="s">
        <v>109</v>
      </c>
      <c r="J39" s="356" t="s">
        <v>109</v>
      </c>
      <c r="K39" s="356" t="s">
        <v>109</v>
      </c>
      <c r="L39" s="356" t="s">
        <v>109</v>
      </c>
      <c r="M39" s="356" t="s">
        <v>109</v>
      </c>
      <c r="N39" s="356" t="s">
        <v>109</v>
      </c>
      <c r="O39" s="356" t="s">
        <v>109</v>
      </c>
      <c r="P39" s="356" t="s">
        <v>109</v>
      </c>
      <c r="Q39" s="356" t="s">
        <v>109</v>
      </c>
      <c r="R39" s="356" t="s">
        <v>109</v>
      </c>
      <c r="S39" s="356" t="s">
        <v>109</v>
      </c>
      <c r="T39" s="356" t="s">
        <v>109</v>
      </c>
      <c r="U39" s="356" t="s">
        <v>109</v>
      </c>
      <c r="V39" s="356" t="s">
        <v>109</v>
      </c>
      <c r="W39" s="356" t="s">
        <v>109</v>
      </c>
      <c r="X39" s="356" t="s">
        <v>109</v>
      </c>
      <c r="Y39" s="356" t="s">
        <v>109</v>
      </c>
      <c r="Z39" s="356" t="s">
        <v>109</v>
      </c>
      <c r="AA39" s="356" t="s">
        <v>109</v>
      </c>
      <c r="AB39" s="356" t="s">
        <v>109</v>
      </c>
      <c r="AC39" s="356" t="s">
        <v>109</v>
      </c>
      <c r="AD39" s="356" t="s">
        <v>109</v>
      </c>
      <c r="AE39" s="356" t="s">
        <v>109</v>
      </c>
      <c r="AF39" s="356"/>
      <c r="AG39" s="356">
        <v>0</v>
      </c>
      <c r="AH39" s="356">
        <v>0</v>
      </c>
      <c r="AI39" s="356">
        <v>0</v>
      </c>
      <c r="AJ39" s="356">
        <v>0</v>
      </c>
      <c r="AK39" s="356">
        <v>0</v>
      </c>
      <c r="AL39" s="356"/>
      <c r="AM39" s="356">
        <v>0</v>
      </c>
      <c r="AN39" s="356">
        <v>0</v>
      </c>
      <c r="AO39" s="356">
        <v>0</v>
      </c>
      <c r="AP39" s="356">
        <v>0</v>
      </c>
      <c r="AQ39" s="356">
        <v>0</v>
      </c>
      <c r="AR39" s="356">
        <v>0</v>
      </c>
      <c r="AS39" s="356">
        <v>0</v>
      </c>
      <c r="AT39" s="356"/>
      <c r="AU39" s="356">
        <v>0</v>
      </c>
      <c r="AV39" s="356">
        <v>0</v>
      </c>
      <c r="AW39" s="356">
        <v>0</v>
      </c>
      <c r="AX39" s="356">
        <v>0</v>
      </c>
      <c r="AY39" s="356">
        <v>0</v>
      </c>
      <c r="AZ39" s="356"/>
      <c r="BA39" s="356">
        <v>0</v>
      </c>
      <c r="BB39" s="356" t="s">
        <v>109</v>
      </c>
      <c r="BC39" s="356" t="s">
        <v>109</v>
      </c>
      <c r="BD39" s="356" t="s">
        <v>109</v>
      </c>
      <c r="BE39" s="356" t="s">
        <v>109</v>
      </c>
      <c r="BF39" s="356" t="s">
        <v>109</v>
      </c>
      <c r="BG39" s="356">
        <v>0</v>
      </c>
      <c r="BH39" s="356">
        <v>0</v>
      </c>
      <c r="BI39" s="356">
        <v>0</v>
      </c>
      <c r="BJ39" s="356">
        <v>0</v>
      </c>
      <c r="BK39" s="356">
        <v>0</v>
      </c>
      <c r="BL39" s="356">
        <v>0</v>
      </c>
      <c r="BM39" s="356">
        <v>0</v>
      </c>
      <c r="BN39" s="356">
        <v>0</v>
      </c>
      <c r="BO39" s="356">
        <v>0</v>
      </c>
      <c r="BP39" s="356">
        <v>0</v>
      </c>
      <c r="BQ39" s="356">
        <v>0</v>
      </c>
      <c r="BR39" s="356">
        <v>0</v>
      </c>
      <c r="BS39" s="356">
        <v>0</v>
      </c>
      <c r="BT39" s="356">
        <v>0</v>
      </c>
      <c r="BU39" s="356">
        <v>0</v>
      </c>
      <c r="BV39" s="356">
        <v>0</v>
      </c>
      <c r="BW39" s="356">
        <v>0</v>
      </c>
      <c r="BX39" s="356">
        <v>0</v>
      </c>
      <c r="BY39" s="356">
        <v>0</v>
      </c>
      <c r="BZ39" s="356">
        <v>0</v>
      </c>
      <c r="CA39" s="356">
        <v>0</v>
      </c>
      <c r="CB39" s="356">
        <v>0</v>
      </c>
      <c r="CC39" s="356">
        <v>0</v>
      </c>
      <c r="CD39" s="356">
        <v>0</v>
      </c>
      <c r="CE39" s="356">
        <v>0</v>
      </c>
      <c r="CF39" s="356">
        <v>0</v>
      </c>
      <c r="CG39" s="356">
        <v>0</v>
      </c>
      <c r="CH39" s="356">
        <v>0</v>
      </c>
      <c r="CI39" s="356">
        <v>0</v>
      </c>
      <c r="CJ39" s="356">
        <v>0</v>
      </c>
      <c r="CK39" s="356">
        <v>0</v>
      </c>
      <c r="CL39" s="356">
        <v>0</v>
      </c>
      <c r="CM39" s="356">
        <v>0</v>
      </c>
      <c r="CN39" s="356">
        <v>0</v>
      </c>
      <c r="CO39" s="356">
        <v>0</v>
      </c>
      <c r="CP39" s="356">
        <v>0</v>
      </c>
      <c r="CQ39" s="356">
        <v>0</v>
      </c>
      <c r="CR39" s="356">
        <v>0</v>
      </c>
      <c r="CS39" s="356">
        <v>0</v>
      </c>
      <c r="CT39" s="356">
        <v>0</v>
      </c>
      <c r="CU39" s="356">
        <v>0</v>
      </c>
      <c r="CV39" s="356">
        <v>0</v>
      </c>
      <c r="CW39" s="356">
        <v>0</v>
      </c>
      <c r="CX39" s="356"/>
      <c r="CY39" s="356"/>
      <c r="CZ39" s="356"/>
      <c r="DA39" s="356"/>
      <c r="DB39" s="356"/>
      <c r="DC39" s="356"/>
      <c r="DD39" s="356">
        <v>0</v>
      </c>
      <c r="DE39" s="356">
        <v>0</v>
      </c>
      <c r="DF39" s="356">
        <v>0</v>
      </c>
      <c r="DG39" s="356">
        <v>0</v>
      </c>
      <c r="DH39" s="356">
        <v>0</v>
      </c>
      <c r="DI39" s="356">
        <v>0</v>
      </c>
      <c r="DJ39" s="356">
        <v>0</v>
      </c>
      <c r="DK39" s="356">
        <v>0</v>
      </c>
      <c r="DL39" s="356"/>
    </row>
    <row r="40" s="25" customFormat="1" hidden="1">
      <c r="A40" s="33" t="s">
        <v>147</v>
      </c>
      <c r="B40" s="34" t="s">
        <v>143</v>
      </c>
      <c r="C40" s="34" t="s">
        <v>108</v>
      </c>
      <c r="D40" s="356" t="s">
        <v>109</v>
      </c>
      <c r="E40" s="356" t="s">
        <v>109</v>
      </c>
      <c r="F40" s="356" t="s">
        <v>109</v>
      </c>
      <c r="G40" s="356" t="s">
        <v>109</v>
      </c>
      <c r="H40" s="356" t="s">
        <v>109</v>
      </c>
      <c r="I40" s="356" t="s">
        <v>109</v>
      </c>
      <c r="J40" s="356" t="s">
        <v>109</v>
      </c>
      <c r="K40" s="356" t="s">
        <v>109</v>
      </c>
      <c r="L40" s="356" t="s">
        <v>109</v>
      </c>
      <c r="M40" s="356" t="s">
        <v>109</v>
      </c>
      <c r="N40" s="356" t="s">
        <v>109</v>
      </c>
      <c r="O40" s="356" t="s">
        <v>109</v>
      </c>
      <c r="P40" s="356" t="s">
        <v>109</v>
      </c>
      <c r="Q40" s="356" t="s">
        <v>109</v>
      </c>
      <c r="R40" s="356" t="s">
        <v>109</v>
      </c>
      <c r="S40" s="356" t="s">
        <v>109</v>
      </c>
      <c r="T40" s="356" t="s">
        <v>109</v>
      </c>
      <c r="U40" s="356" t="s">
        <v>109</v>
      </c>
      <c r="V40" s="356" t="s">
        <v>109</v>
      </c>
      <c r="W40" s="356" t="s">
        <v>109</v>
      </c>
      <c r="X40" s="356" t="s">
        <v>109</v>
      </c>
      <c r="Y40" s="356" t="s">
        <v>109</v>
      </c>
      <c r="Z40" s="356" t="s">
        <v>109</v>
      </c>
      <c r="AA40" s="356" t="s">
        <v>109</v>
      </c>
      <c r="AB40" s="356" t="s">
        <v>109</v>
      </c>
      <c r="AC40" s="356" t="s">
        <v>109</v>
      </c>
      <c r="AD40" s="356" t="s">
        <v>109</v>
      </c>
      <c r="AE40" s="356" t="s">
        <v>109</v>
      </c>
      <c r="AF40" s="356"/>
      <c r="AG40" s="356">
        <v>0</v>
      </c>
      <c r="AH40" s="356">
        <v>0</v>
      </c>
      <c r="AI40" s="356">
        <v>0</v>
      </c>
      <c r="AJ40" s="356">
        <v>0</v>
      </c>
      <c r="AK40" s="356">
        <v>0</v>
      </c>
      <c r="AL40" s="356"/>
      <c r="AM40" s="356">
        <v>0</v>
      </c>
      <c r="AN40" s="356">
        <v>0</v>
      </c>
      <c r="AO40" s="356">
        <v>0</v>
      </c>
      <c r="AP40" s="356">
        <v>0</v>
      </c>
      <c r="AQ40" s="356">
        <v>0</v>
      </c>
      <c r="AR40" s="356">
        <v>0</v>
      </c>
      <c r="AS40" s="356">
        <v>0</v>
      </c>
      <c r="AT40" s="356"/>
      <c r="AU40" s="356">
        <v>0</v>
      </c>
      <c r="AV40" s="356">
        <v>0</v>
      </c>
      <c r="AW40" s="356">
        <v>0</v>
      </c>
      <c r="AX40" s="356">
        <v>0</v>
      </c>
      <c r="AY40" s="356">
        <v>0</v>
      </c>
      <c r="AZ40" s="356"/>
      <c r="BA40" s="356">
        <v>0</v>
      </c>
      <c r="BB40" s="356" t="s">
        <v>109</v>
      </c>
      <c r="BC40" s="356" t="s">
        <v>109</v>
      </c>
      <c r="BD40" s="356" t="s">
        <v>109</v>
      </c>
      <c r="BE40" s="356" t="s">
        <v>109</v>
      </c>
      <c r="BF40" s="356" t="s">
        <v>109</v>
      </c>
      <c r="BG40" s="356">
        <v>0</v>
      </c>
      <c r="BH40" s="356">
        <v>0</v>
      </c>
      <c r="BI40" s="356">
        <v>0</v>
      </c>
      <c r="BJ40" s="356">
        <v>0</v>
      </c>
      <c r="BK40" s="356">
        <v>0</v>
      </c>
      <c r="BL40" s="356">
        <v>0</v>
      </c>
      <c r="BM40" s="356">
        <v>0</v>
      </c>
      <c r="BN40" s="356">
        <v>0</v>
      </c>
      <c r="BO40" s="356">
        <v>0</v>
      </c>
      <c r="BP40" s="356">
        <v>0</v>
      </c>
      <c r="BQ40" s="356">
        <v>0</v>
      </c>
      <c r="BR40" s="356">
        <v>0</v>
      </c>
      <c r="BS40" s="356">
        <v>0</v>
      </c>
      <c r="BT40" s="356">
        <v>0</v>
      </c>
      <c r="BU40" s="356">
        <v>0</v>
      </c>
      <c r="BV40" s="356">
        <v>0</v>
      </c>
      <c r="BW40" s="356">
        <v>0</v>
      </c>
      <c r="BX40" s="356">
        <v>0</v>
      </c>
      <c r="BY40" s="356">
        <v>0</v>
      </c>
      <c r="BZ40" s="356">
        <v>0</v>
      </c>
      <c r="CA40" s="356">
        <v>0</v>
      </c>
      <c r="CB40" s="356">
        <v>0</v>
      </c>
      <c r="CC40" s="356">
        <v>0</v>
      </c>
      <c r="CD40" s="356">
        <v>0</v>
      </c>
      <c r="CE40" s="356">
        <v>0</v>
      </c>
      <c r="CF40" s="356">
        <v>0</v>
      </c>
      <c r="CG40" s="356">
        <v>0</v>
      </c>
      <c r="CH40" s="356">
        <v>0</v>
      </c>
      <c r="CI40" s="356">
        <v>0</v>
      </c>
      <c r="CJ40" s="356">
        <v>0</v>
      </c>
      <c r="CK40" s="356">
        <v>0</v>
      </c>
      <c r="CL40" s="356">
        <v>0</v>
      </c>
      <c r="CM40" s="356">
        <v>0</v>
      </c>
      <c r="CN40" s="356">
        <v>0</v>
      </c>
      <c r="CO40" s="356">
        <v>0</v>
      </c>
      <c r="CP40" s="356">
        <v>0</v>
      </c>
      <c r="CQ40" s="356">
        <v>0</v>
      </c>
      <c r="CR40" s="356">
        <v>0</v>
      </c>
      <c r="CS40" s="356">
        <v>0</v>
      </c>
      <c r="CT40" s="356">
        <v>0</v>
      </c>
      <c r="CU40" s="356">
        <v>0</v>
      </c>
      <c r="CV40" s="356">
        <v>0</v>
      </c>
      <c r="CW40" s="356">
        <v>0</v>
      </c>
      <c r="CX40" s="356"/>
      <c r="CY40" s="356"/>
      <c r="CZ40" s="356"/>
      <c r="DA40" s="356"/>
      <c r="DB40" s="356"/>
      <c r="DC40" s="356"/>
      <c r="DD40" s="356">
        <v>0</v>
      </c>
      <c r="DE40" s="356">
        <v>0</v>
      </c>
      <c r="DF40" s="356">
        <v>0</v>
      </c>
      <c r="DG40" s="356">
        <v>0</v>
      </c>
      <c r="DH40" s="356">
        <v>0</v>
      </c>
      <c r="DI40" s="356">
        <v>0</v>
      </c>
      <c r="DJ40" s="356">
        <v>0</v>
      </c>
      <c r="DK40" s="356">
        <v>0</v>
      </c>
      <c r="DL40" s="356"/>
    </row>
    <row r="41" s="25" customFormat="1" ht="63" hidden="1">
      <c r="A41" s="33" t="s">
        <v>147</v>
      </c>
      <c r="B41" s="34" t="s">
        <v>144</v>
      </c>
      <c r="C41" s="34" t="s">
        <v>108</v>
      </c>
      <c r="D41" s="356" t="s">
        <v>109</v>
      </c>
      <c r="E41" s="356" t="s">
        <v>109</v>
      </c>
      <c r="F41" s="356" t="s">
        <v>109</v>
      </c>
      <c r="G41" s="356" t="s">
        <v>109</v>
      </c>
      <c r="H41" s="356" t="s">
        <v>109</v>
      </c>
      <c r="I41" s="356" t="s">
        <v>109</v>
      </c>
      <c r="J41" s="356" t="s">
        <v>109</v>
      </c>
      <c r="K41" s="356" t="s">
        <v>109</v>
      </c>
      <c r="L41" s="356" t="s">
        <v>109</v>
      </c>
      <c r="M41" s="356" t="s">
        <v>109</v>
      </c>
      <c r="N41" s="356" t="s">
        <v>109</v>
      </c>
      <c r="O41" s="356" t="s">
        <v>109</v>
      </c>
      <c r="P41" s="356" t="s">
        <v>109</v>
      </c>
      <c r="Q41" s="356" t="s">
        <v>109</v>
      </c>
      <c r="R41" s="356" t="s">
        <v>109</v>
      </c>
      <c r="S41" s="356" t="s">
        <v>109</v>
      </c>
      <c r="T41" s="356" t="s">
        <v>109</v>
      </c>
      <c r="U41" s="356" t="s">
        <v>109</v>
      </c>
      <c r="V41" s="356" t="s">
        <v>109</v>
      </c>
      <c r="W41" s="356" t="s">
        <v>109</v>
      </c>
      <c r="X41" s="356" t="s">
        <v>109</v>
      </c>
      <c r="Y41" s="356" t="s">
        <v>109</v>
      </c>
      <c r="Z41" s="356" t="s">
        <v>109</v>
      </c>
      <c r="AA41" s="356" t="s">
        <v>109</v>
      </c>
      <c r="AB41" s="356" t="s">
        <v>109</v>
      </c>
      <c r="AC41" s="356" t="s">
        <v>109</v>
      </c>
      <c r="AD41" s="356" t="s">
        <v>109</v>
      </c>
      <c r="AE41" s="356" t="s">
        <v>109</v>
      </c>
      <c r="AF41" s="356"/>
      <c r="AG41" s="356">
        <v>0</v>
      </c>
      <c r="AH41" s="356">
        <v>0</v>
      </c>
      <c r="AI41" s="356">
        <v>0</v>
      </c>
      <c r="AJ41" s="356">
        <v>0</v>
      </c>
      <c r="AK41" s="356">
        <v>0</v>
      </c>
      <c r="AL41" s="356"/>
      <c r="AM41" s="356">
        <v>0</v>
      </c>
      <c r="AN41" s="356">
        <v>0</v>
      </c>
      <c r="AO41" s="356">
        <v>0</v>
      </c>
      <c r="AP41" s="356">
        <v>0</v>
      </c>
      <c r="AQ41" s="356">
        <v>0</v>
      </c>
      <c r="AR41" s="356">
        <v>0</v>
      </c>
      <c r="AS41" s="356">
        <v>0</v>
      </c>
      <c r="AT41" s="356"/>
      <c r="AU41" s="356">
        <v>0</v>
      </c>
      <c r="AV41" s="356">
        <v>0</v>
      </c>
      <c r="AW41" s="356">
        <v>0</v>
      </c>
      <c r="AX41" s="356">
        <v>0</v>
      </c>
      <c r="AY41" s="356">
        <v>0</v>
      </c>
      <c r="AZ41" s="356"/>
      <c r="BA41" s="356">
        <v>0</v>
      </c>
      <c r="BB41" s="356" t="s">
        <v>109</v>
      </c>
      <c r="BC41" s="356" t="s">
        <v>109</v>
      </c>
      <c r="BD41" s="356" t="s">
        <v>109</v>
      </c>
      <c r="BE41" s="356" t="s">
        <v>109</v>
      </c>
      <c r="BF41" s="356" t="s">
        <v>109</v>
      </c>
      <c r="BG41" s="356">
        <v>0</v>
      </c>
      <c r="BH41" s="356">
        <v>0</v>
      </c>
      <c r="BI41" s="356">
        <v>0</v>
      </c>
      <c r="BJ41" s="356">
        <v>0</v>
      </c>
      <c r="BK41" s="356">
        <v>0</v>
      </c>
      <c r="BL41" s="356">
        <v>0</v>
      </c>
      <c r="BM41" s="356">
        <v>0</v>
      </c>
      <c r="BN41" s="356">
        <v>0</v>
      </c>
      <c r="BO41" s="356">
        <v>0</v>
      </c>
      <c r="BP41" s="356">
        <v>0</v>
      </c>
      <c r="BQ41" s="356">
        <v>0</v>
      </c>
      <c r="BR41" s="356">
        <v>0</v>
      </c>
      <c r="BS41" s="356">
        <v>0</v>
      </c>
      <c r="BT41" s="356">
        <v>0</v>
      </c>
      <c r="BU41" s="356">
        <v>0</v>
      </c>
      <c r="BV41" s="356">
        <v>0</v>
      </c>
      <c r="BW41" s="356">
        <v>0</v>
      </c>
      <c r="BX41" s="356">
        <v>0</v>
      </c>
      <c r="BY41" s="356">
        <v>0</v>
      </c>
      <c r="BZ41" s="356">
        <v>0</v>
      </c>
      <c r="CA41" s="356">
        <v>0</v>
      </c>
      <c r="CB41" s="356">
        <v>0</v>
      </c>
      <c r="CC41" s="356">
        <v>0</v>
      </c>
      <c r="CD41" s="356">
        <v>0</v>
      </c>
      <c r="CE41" s="356">
        <v>0</v>
      </c>
      <c r="CF41" s="356">
        <v>0</v>
      </c>
      <c r="CG41" s="356">
        <v>0</v>
      </c>
      <c r="CH41" s="356">
        <v>0</v>
      </c>
      <c r="CI41" s="356">
        <v>0</v>
      </c>
      <c r="CJ41" s="356">
        <v>0</v>
      </c>
      <c r="CK41" s="356">
        <v>0</v>
      </c>
      <c r="CL41" s="356">
        <v>0</v>
      </c>
      <c r="CM41" s="356">
        <v>0</v>
      </c>
      <c r="CN41" s="356">
        <v>0</v>
      </c>
      <c r="CO41" s="356">
        <v>0</v>
      </c>
      <c r="CP41" s="356">
        <v>0</v>
      </c>
      <c r="CQ41" s="356">
        <v>0</v>
      </c>
      <c r="CR41" s="356">
        <v>0</v>
      </c>
      <c r="CS41" s="356">
        <v>0</v>
      </c>
      <c r="CT41" s="356">
        <v>0</v>
      </c>
      <c r="CU41" s="356">
        <v>0</v>
      </c>
      <c r="CV41" s="356">
        <v>0</v>
      </c>
      <c r="CW41" s="356">
        <v>0</v>
      </c>
      <c r="CX41" s="356"/>
      <c r="CY41" s="356"/>
      <c r="CZ41" s="356"/>
      <c r="DA41" s="356"/>
      <c r="DB41" s="356"/>
      <c r="DC41" s="356"/>
      <c r="DD41" s="356">
        <v>0</v>
      </c>
      <c r="DE41" s="356">
        <v>0</v>
      </c>
      <c r="DF41" s="356">
        <v>0</v>
      </c>
      <c r="DG41" s="356">
        <v>0</v>
      </c>
      <c r="DH41" s="356">
        <v>0</v>
      </c>
      <c r="DI41" s="356">
        <v>0</v>
      </c>
      <c r="DJ41" s="356">
        <v>0</v>
      </c>
      <c r="DK41" s="356">
        <v>0</v>
      </c>
      <c r="DL41" s="356"/>
    </row>
    <row r="42" s="25" customFormat="1" ht="47.25" hidden="1">
      <c r="A42" s="33" t="s">
        <v>147</v>
      </c>
      <c r="B42" s="34" t="s">
        <v>145</v>
      </c>
      <c r="C42" s="34" t="s">
        <v>108</v>
      </c>
      <c r="D42" s="356" t="s">
        <v>109</v>
      </c>
      <c r="E42" s="356" t="s">
        <v>109</v>
      </c>
      <c r="F42" s="356" t="s">
        <v>109</v>
      </c>
      <c r="G42" s="356" t="s">
        <v>109</v>
      </c>
      <c r="H42" s="356" t="s">
        <v>109</v>
      </c>
      <c r="I42" s="356" t="s">
        <v>109</v>
      </c>
      <c r="J42" s="356" t="s">
        <v>109</v>
      </c>
      <c r="K42" s="356" t="s">
        <v>109</v>
      </c>
      <c r="L42" s="356" t="s">
        <v>109</v>
      </c>
      <c r="M42" s="356" t="s">
        <v>109</v>
      </c>
      <c r="N42" s="356" t="s">
        <v>109</v>
      </c>
      <c r="O42" s="356" t="s">
        <v>109</v>
      </c>
      <c r="P42" s="356" t="s">
        <v>109</v>
      </c>
      <c r="Q42" s="356" t="s">
        <v>109</v>
      </c>
      <c r="R42" s="356" t="s">
        <v>109</v>
      </c>
      <c r="S42" s="356" t="s">
        <v>109</v>
      </c>
      <c r="T42" s="356" t="s">
        <v>109</v>
      </c>
      <c r="U42" s="356" t="s">
        <v>109</v>
      </c>
      <c r="V42" s="356" t="s">
        <v>109</v>
      </c>
      <c r="W42" s="356" t="s">
        <v>109</v>
      </c>
      <c r="X42" s="356" t="s">
        <v>109</v>
      </c>
      <c r="Y42" s="356" t="s">
        <v>109</v>
      </c>
      <c r="Z42" s="356" t="s">
        <v>109</v>
      </c>
      <c r="AA42" s="356" t="s">
        <v>109</v>
      </c>
      <c r="AB42" s="356" t="s">
        <v>109</v>
      </c>
      <c r="AC42" s="356" t="s">
        <v>109</v>
      </c>
      <c r="AD42" s="356" t="s">
        <v>109</v>
      </c>
      <c r="AE42" s="356" t="s">
        <v>109</v>
      </c>
      <c r="AF42" s="356"/>
      <c r="AG42" s="356">
        <v>0</v>
      </c>
      <c r="AH42" s="356">
        <v>0</v>
      </c>
      <c r="AI42" s="356">
        <v>0</v>
      </c>
      <c r="AJ42" s="356">
        <v>0</v>
      </c>
      <c r="AK42" s="356">
        <v>0</v>
      </c>
      <c r="AL42" s="356"/>
      <c r="AM42" s="356">
        <v>0</v>
      </c>
      <c r="AN42" s="356">
        <v>0</v>
      </c>
      <c r="AO42" s="356">
        <v>0</v>
      </c>
      <c r="AP42" s="356">
        <v>0</v>
      </c>
      <c r="AQ42" s="356">
        <v>0</v>
      </c>
      <c r="AR42" s="356">
        <v>0</v>
      </c>
      <c r="AS42" s="356">
        <v>0</v>
      </c>
      <c r="AT42" s="356"/>
      <c r="AU42" s="356">
        <v>0</v>
      </c>
      <c r="AV42" s="356">
        <v>0</v>
      </c>
      <c r="AW42" s="356">
        <v>0</v>
      </c>
      <c r="AX42" s="356">
        <v>0</v>
      </c>
      <c r="AY42" s="356">
        <v>0</v>
      </c>
      <c r="AZ42" s="356"/>
      <c r="BA42" s="356">
        <v>0</v>
      </c>
      <c r="BB42" s="356" t="s">
        <v>109</v>
      </c>
      <c r="BC42" s="356" t="s">
        <v>109</v>
      </c>
      <c r="BD42" s="356" t="s">
        <v>109</v>
      </c>
      <c r="BE42" s="356" t="s">
        <v>109</v>
      </c>
      <c r="BF42" s="356" t="s">
        <v>109</v>
      </c>
      <c r="BG42" s="356">
        <v>0</v>
      </c>
      <c r="BH42" s="356">
        <v>0</v>
      </c>
      <c r="BI42" s="356">
        <v>0</v>
      </c>
      <c r="BJ42" s="356">
        <v>0</v>
      </c>
      <c r="BK42" s="356">
        <v>0</v>
      </c>
      <c r="BL42" s="356">
        <v>0</v>
      </c>
      <c r="BM42" s="356">
        <v>0</v>
      </c>
      <c r="BN42" s="356">
        <v>0</v>
      </c>
      <c r="BO42" s="356">
        <v>0</v>
      </c>
      <c r="BP42" s="356">
        <v>0</v>
      </c>
      <c r="BQ42" s="356">
        <v>0</v>
      </c>
      <c r="BR42" s="356">
        <v>0</v>
      </c>
      <c r="BS42" s="356">
        <v>0</v>
      </c>
      <c r="BT42" s="356">
        <v>0</v>
      </c>
      <c r="BU42" s="356">
        <v>0</v>
      </c>
      <c r="BV42" s="356">
        <v>0</v>
      </c>
      <c r="BW42" s="356">
        <v>0</v>
      </c>
      <c r="BX42" s="356">
        <v>0</v>
      </c>
      <c r="BY42" s="356">
        <v>0</v>
      </c>
      <c r="BZ42" s="356">
        <v>0</v>
      </c>
      <c r="CA42" s="356">
        <v>0</v>
      </c>
      <c r="CB42" s="356">
        <v>0</v>
      </c>
      <c r="CC42" s="356">
        <v>0</v>
      </c>
      <c r="CD42" s="356">
        <v>0</v>
      </c>
      <c r="CE42" s="356">
        <v>0</v>
      </c>
      <c r="CF42" s="356">
        <v>0</v>
      </c>
      <c r="CG42" s="356">
        <v>0</v>
      </c>
      <c r="CH42" s="356">
        <v>0</v>
      </c>
      <c r="CI42" s="356">
        <v>0</v>
      </c>
      <c r="CJ42" s="356">
        <v>0</v>
      </c>
      <c r="CK42" s="356">
        <v>0</v>
      </c>
      <c r="CL42" s="356">
        <v>0</v>
      </c>
      <c r="CM42" s="356">
        <v>0</v>
      </c>
      <c r="CN42" s="356">
        <v>0</v>
      </c>
      <c r="CO42" s="356">
        <v>0</v>
      </c>
      <c r="CP42" s="356">
        <v>0</v>
      </c>
      <c r="CQ42" s="356">
        <v>0</v>
      </c>
      <c r="CR42" s="356">
        <v>0</v>
      </c>
      <c r="CS42" s="356">
        <v>0</v>
      </c>
      <c r="CT42" s="356">
        <v>0</v>
      </c>
      <c r="CU42" s="356">
        <v>0</v>
      </c>
      <c r="CV42" s="356">
        <v>0</v>
      </c>
      <c r="CW42" s="356">
        <v>0</v>
      </c>
      <c r="CX42" s="356"/>
      <c r="CY42" s="356"/>
      <c r="CZ42" s="356"/>
      <c r="DA42" s="356"/>
      <c r="DB42" s="356"/>
      <c r="DC42" s="356"/>
      <c r="DD42" s="356">
        <v>0</v>
      </c>
      <c r="DE42" s="356">
        <v>0</v>
      </c>
      <c r="DF42" s="356">
        <v>0</v>
      </c>
      <c r="DG42" s="356">
        <v>0</v>
      </c>
      <c r="DH42" s="356">
        <v>0</v>
      </c>
      <c r="DI42" s="356">
        <v>0</v>
      </c>
      <c r="DJ42" s="356">
        <v>0</v>
      </c>
      <c r="DK42" s="356">
        <v>0</v>
      </c>
      <c r="DL42" s="356"/>
    </row>
    <row r="43" s="25" customFormat="1" ht="47.25" hidden="1">
      <c r="A43" s="33" t="s">
        <v>147</v>
      </c>
      <c r="B43" s="34" t="s">
        <v>148</v>
      </c>
      <c r="C43" s="34" t="s">
        <v>108</v>
      </c>
      <c r="D43" s="356" t="s">
        <v>109</v>
      </c>
      <c r="E43" s="356" t="s">
        <v>109</v>
      </c>
      <c r="F43" s="356" t="s">
        <v>109</v>
      </c>
      <c r="G43" s="356" t="s">
        <v>109</v>
      </c>
      <c r="H43" s="356" t="s">
        <v>109</v>
      </c>
      <c r="I43" s="356" t="s">
        <v>109</v>
      </c>
      <c r="J43" s="356" t="s">
        <v>109</v>
      </c>
      <c r="K43" s="356" t="s">
        <v>109</v>
      </c>
      <c r="L43" s="356" t="s">
        <v>109</v>
      </c>
      <c r="M43" s="356" t="s">
        <v>109</v>
      </c>
      <c r="N43" s="356" t="s">
        <v>109</v>
      </c>
      <c r="O43" s="356" t="s">
        <v>109</v>
      </c>
      <c r="P43" s="356" t="s">
        <v>109</v>
      </c>
      <c r="Q43" s="356" t="s">
        <v>109</v>
      </c>
      <c r="R43" s="356" t="s">
        <v>109</v>
      </c>
      <c r="S43" s="356" t="s">
        <v>109</v>
      </c>
      <c r="T43" s="356" t="s">
        <v>109</v>
      </c>
      <c r="U43" s="356" t="s">
        <v>109</v>
      </c>
      <c r="V43" s="356" t="s">
        <v>109</v>
      </c>
      <c r="W43" s="356" t="s">
        <v>109</v>
      </c>
      <c r="X43" s="356" t="s">
        <v>109</v>
      </c>
      <c r="Y43" s="356" t="s">
        <v>109</v>
      </c>
      <c r="Z43" s="356" t="s">
        <v>109</v>
      </c>
      <c r="AA43" s="356" t="s">
        <v>109</v>
      </c>
      <c r="AB43" s="356" t="s">
        <v>109</v>
      </c>
      <c r="AC43" s="356" t="s">
        <v>109</v>
      </c>
      <c r="AD43" s="356" t="s">
        <v>109</v>
      </c>
      <c r="AE43" s="356" t="s">
        <v>109</v>
      </c>
      <c r="AF43" s="356"/>
      <c r="AG43" s="356">
        <v>0</v>
      </c>
      <c r="AH43" s="356">
        <v>0</v>
      </c>
      <c r="AI43" s="356">
        <v>0</v>
      </c>
      <c r="AJ43" s="356">
        <v>0</v>
      </c>
      <c r="AK43" s="356">
        <v>0</v>
      </c>
      <c r="AL43" s="356"/>
      <c r="AM43" s="356">
        <v>0</v>
      </c>
      <c r="AN43" s="356">
        <v>0</v>
      </c>
      <c r="AO43" s="356">
        <v>0</v>
      </c>
      <c r="AP43" s="356">
        <v>0</v>
      </c>
      <c r="AQ43" s="356">
        <v>0</v>
      </c>
      <c r="AR43" s="356">
        <v>0</v>
      </c>
      <c r="AS43" s="356">
        <v>0</v>
      </c>
      <c r="AT43" s="356"/>
      <c r="AU43" s="356">
        <v>0</v>
      </c>
      <c r="AV43" s="356">
        <v>0</v>
      </c>
      <c r="AW43" s="356">
        <v>0</v>
      </c>
      <c r="AX43" s="356">
        <v>0</v>
      </c>
      <c r="AY43" s="356">
        <v>0</v>
      </c>
      <c r="AZ43" s="356"/>
      <c r="BA43" s="356">
        <v>0</v>
      </c>
      <c r="BB43" s="356" t="s">
        <v>109</v>
      </c>
      <c r="BC43" s="356" t="s">
        <v>109</v>
      </c>
      <c r="BD43" s="356" t="s">
        <v>109</v>
      </c>
      <c r="BE43" s="356" t="s">
        <v>109</v>
      </c>
      <c r="BF43" s="356" t="s">
        <v>109</v>
      </c>
      <c r="BG43" s="356">
        <v>0</v>
      </c>
      <c r="BH43" s="356">
        <v>0</v>
      </c>
      <c r="BI43" s="356">
        <v>0</v>
      </c>
      <c r="BJ43" s="356">
        <v>0</v>
      </c>
      <c r="BK43" s="356">
        <v>0</v>
      </c>
      <c r="BL43" s="356">
        <v>0</v>
      </c>
      <c r="BM43" s="356">
        <v>0</v>
      </c>
      <c r="BN43" s="356">
        <v>0</v>
      </c>
      <c r="BO43" s="356">
        <v>0</v>
      </c>
      <c r="BP43" s="356">
        <v>0</v>
      </c>
      <c r="BQ43" s="356">
        <v>0</v>
      </c>
      <c r="BR43" s="356">
        <v>0</v>
      </c>
      <c r="BS43" s="356">
        <v>0</v>
      </c>
      <c r="BT43" s="356">
        <v>0</v>
      </c>
      <c r="BU43" s="356">
        <v>0</v>
      </c>
      <c r="BV43" s="356">
        <v>0</v>
      </c>
      <c r="BW43" s="356">
        <v>0</v>
      </c>
      <c r="BX43" s="356">
        <v>0</v>
      </c>
      <c r="BY43" s="356">
        <v>0</v>
      </c>
      <c r="BZ43" s="356">
        <v>0</v>
      </c>
      <c r="CA43" s="356">
        <v>0</v>
      </c>
      <c r="CB43" s="356">
        <v>0</v>
      </c>
      <c r="CC43" s="356">
        <v>0</v>
      </c>
      <c r="CD43" s="356">
        <v>0</v>
      </c>
      <c r="CE43" s="356">
        <v>0</v>
      </c>
      <c r="CF43" s="356">
        <v>0</v>
      </c>
      <c r="CG43" s="356">
        <v>0</v>
      </c>
      <c r="CH43" s="356">
        <v>0</v>
      </c>
      <c r="CI43" s="356">
        <v>0</v>
      </c>
      <c r="CJ43" s="356">
        <v>0</v>
      </c>
      <c r="CK43" s="356">
        <v>0</v>
      </c>
      <c r="CL43" s="356">
        <v>0</v>
      </c>
      <c r="CM43" s="356">
        <v>0</v>
      </c>
      <c r="CN43" s="356">
        <v>0</v>
      </c>
      <c r="CO43" s="356">
        <v>0</v>
      </c>
      <c r="CP43" s="356">
        <v>0</v>
      </c>
      <c r="CQ43" s="356">
        <v>0</v>
      </c>
      <c r="CR43" s="356">
        <v>0</v>
      </c>
      <c r="CS43" s="356">
        <v>0</v>
      </c>
      <c r="CT43" s="356">
        <v>0</v>
      </c>
      <c r="CU43" s="356">
        <v>0</v>
      </c>
      <c r="CV43" s="356">
        <v>0</v>
      </c>
      <c r="CW43" s="356">
        <v>0</v>
      </c>
      <c r="CX43" s="356"/>
      <c r="CY43" s="356"/>
      <c r="CZ43" s="356"/>
      <c r="DA43" s="356"/>
      <c r="DB43" s="356"/>
      <c r="DC43" s="356"/>
      <c r="DD43" s="356">
        <v>0</v>
      </c>
      <c r="DE43" s="356">
        <v>0</v>
      </c>
      <c r="DF43" s="356">
        <v>0</v>
      </c>
      <c r="DG43" s="356">
        <v>0</v>
      </c>
      <c r="DH43" s="356">
        <v>0</v>
      </c>
      <c r="DI43" s="356">
        <v>0</v>
      </c>
      <c r="DJ43" s="356">
        <v>0</v>
      </c>
      <c r="DK43" s="356">
        <v>0</v>
      </c>
      <c r="DL43" s="356"/>
    </row>
    <row r="44" s="25" customFormat="1" ht="47.25" hidden="1">
      <c r="A44" s="33" t="s">
        <v>149</v>
      </c>
      <c r="B44" s="34" t="s">
        <v>150</v>
      </c>
      <c r="C44" s="34" t="s">
        <v>108</v>
      </c>
      <c r="D44" s="356" t="s">
        <v>109</v>
      </c>
      <c r="E44" s="356" t="s">
        <v>109</v>
      </c>
      <c r="F44" s="356" t="s">
        <v>109</v>
      </c>
      <c r="G44" s="356" t="s">
        <v>109</v>
      </c>
      <c r="H44" s="356" t="s">
        <v>109</v>
      </c>
      <c r="I44" s="356" t="s">
        <v>109</v>
      </c>
      <c r="J44" s="356" t="s">
        <v>109</v>
      </c>
      <c r="K44" s="356" t="s">
        <v>109</v>
      </c>
      <c r="L44" s="356" t="s">
        <v>109</v>
      </c>
      <c r="M44" s="356" t="s">
        <v>109</v>
      </c>
      <c r="N44" s="356" t="s">
        <v>109</v>
      </c>
      <c r="O44" s="356" t="s">
        <v>109</v>
      </c>
      <c r="P44" s="356" t="s">
        <v>109</v>
      </c>
      <c r="Q44" s="356" t="s">
        <v>109</v>
      </c>
      <c r="R44" s="356" t="s">
        <v>109</v>
      </c>
      <c r="S44" s="356" t="s">
        <v>109</v>
      </c>
      <c r="T44" s="356" t="s">
        <v>109</v>
      </c>
      <c r="U44" s="356" t="s">
        <v>109</v>
      </c>
      <c r="V44" s="356" t="s">
        <v>109</v>
      </c>
      <c r="W44" s="356" t="s">
        <v>109</v>
      </c>
      <c r="X44" s="356" t="s">
        <v>109</v>
      </c>
      <c r="Y44" s="356" t="s">
        <v>109</v>
      </c>
      <c r="Z44" s="356" t="s">
        <v>109</v>
      </c>
      <c r="AA44" s="356" t="s">
        <v>109</v>
      </c>
      <c r="AB44" s="356" t="s">
        <v>109</v>
      </c>
      <c r="AC44" s="356" t="s">
        <v>109</v>
      </c>
      <c r="AD44" s="356" t="s">
        <v>109</v>
      </c>
      <c r="AE44" s="356" t="s">
        <v>109</v>
      </c>
      <c r="AF44" s="356"/>
      <c r="AG44" s="356">
        <v>0</v>
      </c>
      <c r="AH44" s="356">
        <v>0</v>
      </c>
      <c r="AI44" s="356">
        <v>0</v>
      </c>
      <c r="AJ44" s="356">
        <v>0</v>
      </c>
      <c r="AK44" s="356">
        <v>0</v>
      </c>
      <c r="AL44" s="356"/>
      <c r="AM44" s="356">
        <v>0</v>
      </c>
      <c r="AN44" s="356">
        <v>0</v>
      </c>
      <c r="AO44" s="356">
        <v>0</v>
      </c>
      <c r="AP44" s="356">
        <v>0</v>
      </c>
      <c r="AQ44" s="356">
        <v>0</v>
      </c>
      <c r="AR44" s="356">
        <v>0</v>
      </c>
      <c r="AS44" s="356">
        <v>0</v>
      </c>
      <c r="AT44" s="356"/>
      <c r="AU44" s="356">
        <v>0</v>
      </c>
      <c r="AV44" s="356">
        <v>0</v>
      </c>
      <c r="AW44" s="356">
        <v>0</v>
      </c>
      <c r="AX44" s="356">
        <v>0</v>
      </c>
      <c r="AY44" s="356">
        <v>0</v>
      </c>
      <c r="AZ44" s="356"/>
      <c r="BA44" s="356">
        <v>0</v>
      </c>
      <c r="BB44" s="356" t="s">
        <v>109</v>
      </c>
      <c r="BC44" s="356" t="s">
        <v>109</v>
      </c>
      <c r="BD44" s="356" t="s">
        <v>109</v>
      </c>
      <c r="BE44" s="356" t="s">
        <v>109</v>
      </c>
      <c r="BF44" s="356" t="s">
        <v>109</v>
      </c>
      <c r="BG44" s="356">
        <v>0</v>
      </c>
      <c r="BH44" s="356">
        <v>0</v>
      </c>
      <c r="BI44" s="356">
        <v>0</v>
      </c>
      <c r="BJ44" s="356">
        <v>0</v>
      </c>
      <c r="BK44" s="356">
        <v>0</v>
      </c>
      <c r="BL44" s="356">
        <v>0</v>
      </c>
      <c r="BM44" s="356">
        <v>0</v>
      </c>
      <c r="BN44" s="356">
        <v>0</v>
      </c>
      <c r="BO44" s="356">
        <v>0</v>
      </c>
      <c r="BP44" s="356">
        <v>0</v>
      </c>
      <c r="BQ44" s="356">
        <v>0</v>
      </c>
      <c r="BR44" s="356">
        <v>0</v>
      </c>
      <c r="BS44" s="356">
        <v>0</v>
      </c>
      <c r="BT44" s="356">
        <v>0</v>
      </c>
      <c r="BU44" s="356">
        <v>0</v>
      </c>
      <c r="BV44" s="356">
        <v>0</v>
      </c>
      <c r="BW44" s="356">
        <v>0</v>
      </c>
      <c r="BX44" s="356">
        <v>0</v>
      </c>
      <c r="BY44" s="356">
        <v>0</v>
      </c>
      <c r="BZ44" s="356">
        <v>0</v>
      </c>
      <c r="CA44" s="356">
        <v>0</v>
      </c>
      <c r="CB44" s="356">
        <v>0</v>
      </c>
      <c r="CC44" s="356">
        <v>0</v>
      </c>
      <c r="CD44" s="356">
        <v>0</v>
      </c>
      <c r="CE44" s="356">
        <v>0</v>
      </c>
      <c r="CF44" s="356">
        <v>0</v>
      </c>
      <c r="CG44" s="356">
        <v>0</v>
      </c>
      <c r="CH44" s="356">
        <v>0</v>
      </c>
      <c r="CI44" s="356">
        <v>0</v>
      </c>
      <c r="CJ44" s="356">
        <v>0</v>
      </c>
      <c r="CK44" s="356">
        <v>0</v>
      </c>
      <c r="CL44" s="356">
        <v>0</v>
      </c>
      <c r="CM44" s="356">
        <v>0</v>
      </c>
      <c r="CN44" s="356">
        <v>0</v>
      </c>
      <c r="CO44" s="356">
        <v>0</v>
      </c>
      <c r="CP44" s="356">
        <v>0</v>
      </c>
      <c r="CQ44" s="356">
        <v>0</v>
      </c>
      <c r="CR44" s="356">
        <v>0</v>
      </c>
      <c r="CS44" s="356">
        <v>0</v>
      </c>
      <c r="CT44" s="356">
        <v>0</v>
      </c>
      <c r="CU44" s="356">
        <v>0</v>
      </c>
      <c r="CV44" s="356">
        <v>0</v>
      </c>
      <c r="CW44" s="356">
        <v>0</v>
      </c>
      <c r="CX44" s="356"/>
      <c r="CY44" s="356"/>
      <c r="CZ44" s="356"/>
      <c r="DA44" s="356"/>
      <c r="DB44" s="356"/>
      <c r="DC44" s="356"/>
      <c r="DD44" s="356">
        <v>0</v>
      </c>
      <c r="DE44" s="356">
        <v>0</v>
      </c>
      <c r="DF44" s="356">
        <v>0</v>
      </c>
      <c r="DG44" s="356">
        <v>0</v>
      </c>
      <c r="DH44" s="356">
        <v>0</v>
      </c>
      <c r="DI44" s="356">
        <v>0</v>
      </c>
      <c r="DJ44" s="356">
        <v>0</v>
      </c>
      <c r="DK44" s="356">
        <v>0</v>
      </c>
      <c r="DL44" s="356"/>
    </row>
    <row r="45" s="25" customFormat="1" ht="47.25" hidden="1">
      <c r="A45" s="33" t="s">
        <v>151</v>
      </c>
      <c r="B45" s="34" t="s">
        <v>152</v>
      </c>
      <c r="C45" s="34" t="s">
        <v>108</v>
      </c>
      <c r="D45" s="356" t="s">
        <v>109</v>
      </c>
      <c r="E45" s="356" t="s">
        <v>109</v>
      </c>
      <c r="F45" s="356" t="s">
        <v>109</v>
      </c>
      <c r="G45" s="356" t="s">
        <v>109</v>
      </c>
      <c r="H45" s="356" t="s">
        <v>109</v>
      </c>
      <c r="I45" s="356" t="s">
        <v>109</v>
      </c>
      <c r="J45" s="356" t="s">
        <v>109</v>
      </c>
      <c r="K45" s="356" t="s">
        <v>109</v>
      </c>
      <c r="L45" s="356" t="s">
        <v>109</v>
      </c>
      <c r="M45" s="356" t="s">
        <v>109</v>
      </c>
      <c r="N45" s="356" t="s">
        <v>109</v>
      </c>
      <c r="O45" s="356" t="s">
        <v>109</v>
      </c>
      <c r="P45" s="356" t="s">
        <v>109</v>
      </c>
      <c r="Q45" s="356" t="s">
        <v>109</v>
      </c>
      <c r="R45" s="356" t="s">
        <v>109</v>
      </c>
      <c r="S45" s="356" t="s">
        <v>109</v>
      </c>
      <c r="T45" s="356" t="s">
        <v>109</v>
      </c>
      <c r="U45" s="356" t="s">
        <v>109</v>
      </c>
      <c r="V45" s="356" t="s">
        <v>109</v>
      </c>
      <c r="W45" s="356" t="s">
        <v>109</v>
      </c>
      <c r="X45" s="356" t="s">
        <v>109</v>
      </c>
      <c r="Y45" s="356" t="s">
        <v>109</v>
      </c>
      <c r="Z45" s="356" t="s">
        <v>109</v>
      </c>
      <c r="AA45" s="356" t="s">
        <v>109</v>
      </c>
      <c r="AB45" s="356" t="s">
        <v>109</v>
      </c>
      <c r="AC45" s="356" t="s">
        <v>109</v>
      </c>
      <c r="AD45" s="356" t="s">
        <v>109</v>
      </c>
      <c r="AE45" s="356" t="s">
        <v>109</v>
      </c>
      <c r="AF45" s="356"/>
      <c r="AG45" s="356">
        <v>0</v>
      </c>
      <c r="AH45" s="356">
        <v>0</v>
      </c>
      <c r="AI45" s="356">
        <v>0</v>
      </c>
      <c r="AJ45" s="356">
        <v>0</v>
      </c>
      <c r="AK45" s="356">
        <v>0</v>
      </c>
      <c r="AL45" s="356"/>
      <c r="AM45" s="356">
        <v>0</v>
      </c>
      <c r="AN45" s="356">
        <v>0</v>
      </c>
      <c r="AO45" s="356">
        <v>0</v>
      </c>
      <c r="AP45" s="356">
        <v>0</v>
      </c>
      <c r="AQ45" s="356">
        <v>0</v>
      </c>
      <c r="AR45" s="356">
        <v>0</v>
      </c>
      <c r="AS45" s="356">
        <v>0</v>
      </c>
      <c r="AT45" s="356"/>
      <c r="AU45" s="356">
        <v>0</v>
      </c>
      <c r="AV45" s="356">
        <v>0</v>
      </c>
      <c r="AW45" s="356">
        <v>0</v>
      </c>
      <c r="AX45" s="356">
        <v>0</v>
      </c>
      <c r="AY45" s="356">
        <v>0</v>
      </c>
      <c r="AZ45" s="356"/>
      <c r="BA45" s="356">
        <v>0</v>
      </c>
      <c r="BB45" s="356" t="s">
        <v>109</v>
      </c>
      <c r="BC45" s="356" t="s">
        <v>109</v>
      </c>
      <c r="BD45" s="356" t="s">
        <v>109</v>
      </c>
      <c r="BE45" s="356" t="s">
        <v>109</v>
      </c>
      <c r="BF45" s="356" t="s">
        <v>109</v>
      </c>
      <c r="BG45" s="356">
        <v>0</v>
      </c>
      <c r="BH45" s="356">
        <v>0</v>
      </c>
      <c r="BI45" s="356">
        <v>0</v>
      </c>
      <c r="BJ45" s="356">
        <v>0</v>
      </c>
      <c r="BK45" s="356">
        <v>0</v>
      </c>
      <c r="BL45" s="356">
        <v>0</v>
      </c>
      <c r="BM45" s="356">
        <v>0</v>
      </c>
      <c r="BN45" s="356">
        <v>0</v>
      </c>
      <c r="BO45" s="356">
        <v>0</v>
      </c>
      <c r="BP45" s="356">
        <v>0</v>
      </c>
      <c r="BQ45" s="356">
        <v>0</v>
      </c>
      <c r="BR45" s="356">
        <v>0</v>
      </c>
      <c r="BS45" s="356">
        <v>0</v>
      </c>
      <c r="BT45" s="356">
        <v>0</v>
      </c>
      <c r="BU45" s="356">
        <v>0</v>
      </c>
      <c r="BV45" s="356">
        <v>0</v>
      </c>
      <c r="BW45" s="356">
        <v>0</v>
      </c>
      <c r="BX45" s="356">
        <v>0</v>
      </c>
      <c r="BY45" s="356">
        <v>0</v>
      </c>
      <c r="BZ45" s="356">
        <v>0</v>
      </c>
      <c r="CA45" s="356">
        <v>0</v>
      </c>
      <c r="CB45" s="356">
        <v>0</v>
      </c>
      <c r="CC45" s="356">
        <v>0</v>
      </c>
      <c r="CD45" s="356">
        <v>0</v>
      </c>
      <c r="CE45" s="356">
        <v>0</v>
      </c>
      <c r="CF45" s="356">
        <v>0</v>
      </c>
      <c r="CG45" s="356">
        <v>0</v>
      </c>
      <c r="CH45" s="356">
        <v>0</v>
      </c>
      <c r="CI45" s="356">
        <v>0</v>
      </c>
      <c r="CJ45" s="356">
        <v>0</v>
      </c>
      <c r="CK45" s="356">
        <v>0</v>
      </c>
      <c r="CL45" s="356">
        <v>0</v>
      </c>
      <c r="CM45" s="356">
        <v>0</v>
      </c>
      <c r="CN45" s="356">
        <v>0</v>
      </c>
      <c r="CO45" s="356">
        <v>0</v>
      </c>
      <c r="CP45" s="356">
        <v>0</v>
      </c>
      <c r="CQ45" s="356">
        <v>0</v>
      </c>
      <c r="CR45" s="356">
        <v>0</v>
      </c>
      <c r="CS45" s="356">
        <v>0</v>
      </c>
      <c r="CT45" s="356">
        <v>0</v>
      </c>
      <c r="CU45" s="356">
        <v>0</v>
      </c>
      <c r="CV45" s="356">
        <v>0</v>
      </c>
      <c r="CW45" s="356">
        <v>0</v>
      </c>
      <c r="CX45" s="356"/>
      <c r="CY45" s="356"/>
      <c r="CZ45" s="356"/>
      <c r="DA45" s="356"/>
      <c r="DB45" s="356"/>
      <c r="DC45" s="356"/>
      <c r="DD45" s="356">
        <v>0</v>
      </c>
      <c r="DE45" s="356">
        <v>0</v>
      </c>
      <c r="DF45" s="356">
        <v>0</v>
      </c>
      <c r="DG45" s="356">
        <v>0</v>
      </c>
      <c r="DH45" s="356">
        <v>0</v>
      </c>
      <c r="DI45" s="356">
        <v>0</v>
      </c>
      <c r="DJ45" s="356">
        <v>0</v>
      </c>
      <c r="DK45" s="356">
        <v>0</v>
      </c>
      <c r="DL45" s="356"/>
    </row>
    <row r="46" s="25" customFormat="1" ht="47.25" hidden="1">
      <c r="A46" s="33" t="s">
        <v>153</v>
      </c>
      <c r="B46" s="34" t="s">
        <v>154</v>
      </c>
      <c r="C46" s="34" t="s">
        <v>108</v>
      </c>
      <c r="D46" s="356" t="s">
        <v>109</v>
      </c>
      <c r="E46" s="356" t="s">
        <v>109</v>
      </c>
      <c r="F46" s="356" t="s">
        <v>109</v>
      </c>
      <c r="G46" s="356" t="s">
        <v>109</v>
      </c>
      <c r="H46" s="356" t="s">
        <v>109</v>
      </c>
      <c r="I46" s="356" t="s">
        <v>109</v>
      </c>
      <c r="J46" s="356" t="s">
        <v>109</v>
      </c>
      <c r="K46" s="356" t="s">
        <v>109</v>
      </c>
      <c r="L46" s="356" t="s">
        <v>109</v>
      </c>
      <c r="M46" s="356" t="s">
        <v>109</v>
      </c>
      <c r="N46" s="356" t="s">
        <v>109</v>
      </c>
      <c r="O46" s="356" t="s">
        <v>109</v>
      </c>
      <c r="P46" s="356" t="s">
        <v>109</v>
      </c>
      <c r="Q46" s="356" t="s">
        <v>109</v>
      </c>
      <c r="R46" s="356" t="s">
        <v>109</v>
      </c>
      <c r="S46" s="356" t="s">
        <v>109</v>
      </c>
      <c r="T46" s="356" t="s">
        <v>109</v>
      </c>
      <c r="U46" s="356" t="s">
        <v>109</v>
      </c>
      <c r="V46" s="356" t="s">
        <v>109</v>
      </c>
      <c r="W46" s="356" t="s">
        <v>109</v>
      </c>
      <c r="X46" s="356" t="s">
        <v>109</v>
      </c>
      <c r="Y46" s="356" t="s">
        <v>109</v>
      </c>
      <c r="Z46" s="356" t="s">
        <v>109</v>
      </c>
      <c r="AA46" s="356" t="s">
        <v>109</v>
      </c>
      <c r="AB46" s="356" t="s">
        <v>109</v>
      </c>
      <c r="AC46" s="356" t="s">
        <v>109</v>
      </c>
      <c r="AD46" s="356" t="s">
        <v>109</v>
      </c>
      <c r="AE46" s="356" t="s">
        <v>109</v>
      </c>
      <c r="AF46" s="356"/>
      <c r="AG46" s="356">
        <v>0</v>
      </c>
      <c r="AH46" s="356">
        <v>0</v>
      </c>
      <c r="AI46" s="356">
        <v>0</v>
      </c>
      <c r="AJ46" s="356">
        <v>0</v>
      </c>
      <c r="AK46" s="356">
        <v>0</v>
      </c>
      <c r="AL46" s="356"/>
      <c r="AM46" s="356">
        <v>0</v>
      </c>
      <c r="AN46" s="356">
        <v>0</v>
      </c>
      <c r="AO46" s="356">
        <v>0</v>
      </c>
      <c r="AP46" s="356">
        <v>0</v>
      </c>
      <c r="AQ46" s="356">
        <v>0</v>
      </c>
      <c r="AR46" s="356">
        <v>0</v>
      </c>
      <c r="AS46" s="356">
        <v>0</v>
      </c>
      <c r="AT46" s="356"/>
      <c r="AU46" s="356">
        <v>0</v>
      </c>
      <c r="AV46" s="356">
        <v>0</v>
      </c>
      <c r="AW46" s="356">
        <v>0</v>
      </c>
      <c r="AX46" s="356">
        <v>0</v>
      </c>
      <c r="AY46" s="356">
        <v>0</v>
      </c>
      <c r="AZ46" s="356"/>
      <c r="BA46" s="356">
        <v>0</v>
      </c>
      <c r="BB46" s="356" t="s">
        <v>109</v>
      </c>
      <c r="BC46" s="356" t="s">
        <v>109</v>
      </c>
      <c r="BD46" s="356" t="s">
        <v>109</v>
      </c>
      <c r="BE46" s="356" t="s">
        <v>109</v>
      </c>
      <c r="BF46" s="356" t="s">
        <v>109</v>
      </c>
      <c r="BG46" s="356">
        <v>0</v>
      </c>
      <c r="BH46" s="356">
        <v>0</v>
      </c>
      <c r="BI46" s="356">
        <v>0</v>
      </c>
      <c r="BJ46" s="356">
        <v>0</v>
      </c>
      <c r="BK46" s="356">
        <v>0</v>
      </c>
      <c r="BL46" s="356">
        <v>0</v>
      </c>
      <c r="BM46" s="356">
        <v>0</v>
      </c>
      <c r="BN46" s="356">
        <v>0</v>
      </c>
      <c r="BO46" s="356">
        <v>0</v>
      </c>
      <c r="BP46" s="356">
        <v>0</v>
      </c>
      <c r="BQ46" s="356">
        <v>0</v>
      </c>
      <c r="BR46" s="356">
        <v>0</v>
      </c>
      <c r="BS46" s="356">
        <v>0</v>
      </c>
      <c r="BT46" s="356">
        <v>0</v>
      </c>
      <c r="BU46" s="356">
        <v>0</v>
      </c>
      <c r="BV46" s="356">
        <v>0</v>
      </c>
      <c r="BW46" s="356">
        <v>0</v>
      </c>
      <c r="BX46" s="356">
        <v>0</v>
      </c>
      <c r="BY46" s="356">
        <v>0</v>
      </c>
      <c r="BZ46" s="356">
        <v>0</v>
      </c>
      <c r="CA46" s="356">
        <v>0</v>
      </c>
      <c r="CB46" s="356">
        <v>0</v>
      </c>
      <c r="CC46" s="356">
        <v>0</v>
      </c>
      <c r="CD46" s="356">
        <v>0</v>
      </c>
      <c r="CE46" s="356">
        <v>0</v>
      </c>
      <c r="CF46" s="356">
        <v>0</v>
      </c>
      <c r="CG46" s="356">
        <v>0</v>
      </c>
      <c r="CH46" s="356">
        <v>0</v>
      </c>
      <c r="CI46" s="356">
        <v>0</v>
      </c>
      <c r="CJ46" s="356">
        <v>0</v>
      </c>
      <c r="CK46" s="356">
        <v>0</v>
      </c>
      <c r="CL46" s="356">
        <v>0</v>
      </c>
      <c r="CM46" s="356">
        <v>0</v>
      </c>
      <c r="CN46" s="356">
        <v>0</v>
      </c>
      <c r="CO46" s="356">
        <v>0</v>
      </c>
      <c r="CP46" s="356">
        <v>0</v>
      </c>
      <c r="CQ46" s="356">
        <v>0</v>
      </c>
      <c r="CR46" s="356">
        <v>0</v>
      </c>
      <c r="CS46" s="356">
        <v>0</v>
      </c>
      <c r="CT46" s="356">
        <v>0</v>
      </c>
      <c r="CU46" s="356">
        <v>0</v>
      </c>
      <c r="CV46" s="356">
        <v>0</v>
      </c>
      <c r="CW46" s="356">
        <v>0</v>
      </c>
      <c r="CX46" s="356"/>
      <c r="CY46" s="356"/>
      <c r="CZ46" s="356"/>
      <c r="DA46" s="356"/>
      <c r="DB46" s="356"/>
      <c r="DC46" s="356"/>
      <c r="DD46" s="356">
        <v>0</v>
      </c>
      <c r="DE46" s="356">
        <v>0</v>
      </c>
      <c r="DF46" s="356">
        <v>0</v>
      </c>
      <c r="DG46" s="356">
        <v>0</v>
      </c>
      <c r="DH46" s="356">
        <v>0</v>
      </c>
      <c r="DI46" s="356">
        <v>0</v>
      </c>
      <c r="DJ46" s="356">
        <v>0</v>
      </c>
      <c r="DK46" s="356">
        <v>0</v>
      </c>
      <c r="DL46" s="356"/>
    </row>
    <row r="47" s="25" customFormat="1">
      <c r="A47" s="56" t="s">
        <v>155</v>
      </c>
      <c r="B47" s="57" t="s">
        <v>156</v>
      </c>
      <c r="C47" s="57" t="s">
        <v>108</v>
      </c>
      <c r="D47" s="359">
        <f t="shared" ref="D47:I48" si="12">D48</f>
        <v>4.0599999999999996</v>
      </c>
      <c r="E47" s="359">
        <f t="shared" si="12"/>
        <v>0</v>
      </c>
      <c r="F47" s="359">
        <f t="shared" si="12"/>
        <v>0</v>
      </c>
      <c r="G47" s="359">
        <f t="shared" si="12"/>
        <v>0</v>
      </c>
      <c r="H47" s="359">
        <f t="shared" si="12"/>
        <v>0.5</v>
      </c>
      <c r="I47" s="359">
        <f t="shared" si="12"/>
        <v>0</v>
      </c>
      <c r="J47" s="359">
        <f>J48+J77</f>
        <v>40</v>
      </c>
      <c r="K47" s="359">
        <f t="shared" ref="K47:P48" si="13">K48</f>
        <v>4.8599999999999994</v>
      </c>
      <c r="L47" s="359">
        <f t="shared" si="13"/>
        <v>0</v>
      </c>
      <c r="M47" s="359">
        <f t="shared" si="13"/>
        <v>0</v>
      </c>
      <c r="N47" s="359">
        <f t="shared" si="13"/>
        <v>0</v>
      </c>
      <c r="O47" s="359">
        <f t="shared" si="13"/>
        <v>2.5529999999999999</v>
      </c>
      <c r="P47" s="359">
        <f t="shared" si="13"/>
        <v>0</v>
      </c>
      <c r="Q47" s="359">
        <f>Q48+Q77</f>
        <v>35</v>
      </c>
      <c r="R47" s="359">
        <f>R48</f>
        <v>1.2000000000000002</v>
      </c>
      <c r="S47" s="359" t="s">
        <v>109</v>
      </c>
      <c r="T47" s="359" t="s">
        <v>109</v>
      </c>
      <c r="U47" s="359" t="s">
        <v>109</v>
      </c>
      <c r="V47" s="359">
        <f t="shared" ref="V47:V48" si="14">V48</f>
        <v>0.5</v>
      </c>
      <c r="W47" s="359" t="s">
        <v>109</v>
      </c>
      <c r="X47" s="359">
        <f t="shared" ref="X47:X48" si="15">X48</f>
        <v>7</v>
      </c>
      <c r="Y47" s="359">
        <f t="shared" ref="Y47:Y48" si="16">Y48</f>
        <v>1.2000000000000002</v>
      </c>
      <c r="Z47" s="359" t="s">
        <v>109</v>
      </c>
      <c r="AA47" s="359" t="s">
        <v>109</v>
      </c>
      <c r="AB47" s="359" t="s">
        <v>109</v>
      </c>
      <c r="AC47" s="359">
        <f t="shared" ref="AC47:AC48" si="17">AC48</f>
        <v>0.55300000000000005</v>
      </c>
      <c r="AD47" s="359" t="s">
        <v>109</v>
      </c>
      <c r="AE47" s="359">
        <f t="shared" ref="AE47:AE48" si="18">AE48</f>
        <v>7</v>
      </c>
      <c r="AF47" s="359" t="str">
        <f t="shared" ref="AF47:AF49" si="19">AF48</f>
        <v>н/д</v>
      </c>
      <c r="AG47" s="359" t="s">
        <v>109</v>
      </c>
      <c r="AH47" s="359" t="s">
        <v>109</v>
      </c>
      <c r="AI47" s="359" t="s">
        <v>109</v>
      </c>
      <c r="AJ47" s="359" t="s">
        <v>109</v>
      </c>
      <c r="AK47" s="359" t="s">
        <v>109</v>
      </c>
      <c r="AL47" s="359" t="str">
        <f t="shared" ref="AL47:AL48" si="20">AL48</f>
        <v>н/д</v>
      </c>
      <c r="AM47" s="359" t="s">
        <v>109</v>
      </c>
      <c r="AN47" s="359" t="s">
        <v>109</v>
      </c>
      <c r="AO47" s="359" t="s">
        <v>109</v>
      </c>
      <c r="AP47" s="359" t="s">
        <v>109</v>
      </c>
      <c r="AQ47" s="359" t="s">
        <v>109</v>
      </c>
      <c r="AR47" s="359" t="s">
        <v>109</v>
      </c>
      <c r="AS47" s="359" t="s">
        <v>109</v>
      </c>
      <c r="AT47" s="359">
        <f t="shared" ref="AT47:AT48" si="21">AT48</f>
        <v>0.40000000000000002</v>
      </c>
      <c r="AU47" s="359" t="s">
        <v>109</v>
      </c>
      <c r="AV47" s="359" t="s">
        <v>109</v>
      </c>
      <c r="AW47" s="359" t="s">
        <v>109</v>
      </c>
      <c r="AX47" s="359" t="s">
        <v>109</v>
      </c>
      <c r="AY47" s="359" t="s">
        <v>109</v>
      </c>
      <c r="AZ47" s="359">
        <f t="shared" ref="AZ47:AZ48" si="22">AZ48</f>
        <v>1</v>
      </c>
      <c r="BA47" s="359">
        <f t="shared" ref="BA47:BA48" si="23">BA48</f>
        <v>0.40000000000000002</v>
      </c>
      <c r="BB47" s="359" t="s">
        <v>109</v>
      </c>
      <c r="BC47" s="359" t="s">
        <v>109</v>
      </c>
      <c r="BD47" s="359" t="s">
        <v>109</v>
      </c>
      <c r="BE47" s="359" t="s">
        <v>109</v>
      </c>
      <c r="BF47" s="359" t="s">
        <v>109</v>
      </c>
      <c r="BG47" s="359">
        <f t="shared" ref="BG47:BG48" si="24">BG48</f>
        <v>1</v>
      </c>
      <c r="BH47" s="359">
        <f t="shared" ref="BH47:BH48" si="25">BH48</f>
        <v>1.2000000000000002</v>
      </c>
      <c r="BI47" s="359" t="s">
        <v>109</v>
      </c>
      <c r="BJ47" s="359" t="s">
        <v>109</v>
      </c>
      <c r="BK47" s="359" t="s">
        <v>109</v>
      </c>
      <c r="BL47" s="359">
        <f t="shared" ref="BL47:BL48" si="26">BL48</f>
        <v>0.5</v>
      </c>
      <c r="BM47" s="359" t="s">
        <v>109</v>
      </c>
      <c r="BN47" s="359">
        <f t="shared" ref="BN47:BN48" si="27">BN48</f>
        <v>7</v>
      </c>
      <c r="BO47" s="359">
        <f t="shared" ref="BO47:BO48" si="28">BO48</f>
        <v>1.2000000000000002</v>
      </c>
      <c r="BP47" s="359" t="str">
        <f t="shared" ref="BP47:BT48" si="29">BP48</f>
        <v>н/д</v>
      </c>
      <c r="BQ47" s="359" t="str">
        <f t="shared" si="29"/>
        <v>н/д</v>
      </c>
      <c r="BR47" s="359" t="str">
        <f t="shared" si="29"/>
        <v>н/д</v>
      </c>
      <c r="BS47" s="359">
        <f t="shared" ref="BS47:BS48" si="30">BS48</f>
        <v>0.55300000000000005</v>
      </c>
      <c r="BT47" s="359" t="str">
        <f t="shared" si="29"/>
        <v>н/д</v>
      </c>
      <c r="BU47" s="359">
        <f t="shared" ref="BU47:BU48" si="31">BU48</f>
        <v>7</v>
      </c>
      <c r="BV47" s="359">
        <f t="shared" ref="BV47:BV48" si="32">BV48</f>
        <v>2.46</v>
      </c>
      <c r="BW47" s="359" t="s">
        <v>109</v>
      </c>
      <c r="BX47" s="359" t="s">
        <v>109</v>
      </c>
      <c r="BY47" s="359" t="s">
        <v>109</v>
      </c>
      <c r="BZ47" s="359" t="s">
        <v>109</v>
      </c>
      <c r="CA47" s="359" t="s">
        <v>109</v>
      </c>
      <c r="CB47" s="359">
        <f>CB48+CB77</f>
        <v>20</v>
      </c>
      <c r="CC47" s="359">
        <f t="shared" ref="CC47:CC48" si="33">CC48</f>
        <v>2.46</v>
      </c>
      <c r="CD47" s="359" t="s">
        <v>109</v>
      </c>
      <c r="CE47" s="359" t="s">
        <v>109</v>
      </c>
      <c r="CF47" s="359" t="s">
        <v>109</v>
      </c>
      <c r="CG47" s="359" t="s">
        <v>109</v>
      </c>
      <c r="CH47" s="359" t="s">
        <v>109</v>
      </c>
      <c r="CI47" s="359">
        <f>CI48+CI77</f>
        <v>20</v>
      </c>
      <c r="CJ47" s="359" t="s">
        <v>109</v>
      </c>
      <c r="CK47" s="359" t="s">
        <v>109</v>
      </c>
      <c r="CL47" s="359" t="s">
        <v>109</v>
      </c>
      <c r="CM47" s="359" t="s">
        <v>109</v>
      </c>
      <c r="CN47" s="359" t="s">
        <v>109</v>
      </c>
      <c r="CO47" s="359" t="s">
        <v>109</v>
      </c>
      <c r="CP47" s="359">
        <f t="shared" ref="CP47:CP48" si="34">CP48</f>
        <v>12</v>
      </c>
      <c r="CQ47" s="359">
        <f t="shared" ref="CQ47:CQ48" si="35">CQ48</f>
        <v>0.80000000000000004</v>
      </c>
      <c r="CR47" s="359" t="s">
        <v>109</v>
      </c>
      <c r="CS47" s="359" t="s">
        <v>109</v>
      </c>
      <c r="CT47" s="359" t="s">
        <v>109</v>
      </c>
      <c r="CU47" s="359">
        <f t="shared" ref="CU47:CU48" si="36">CU48</f>
        <v>2</v>
      </c>
      <c r="CV47" s="359" t="s">
        <v>109</v>
      </c>
      <c r="CW47" s="359">
        <f t="shared" ref="CW47:CW48" si="37">CW48</f>
        <v>7</v>
      </c>
      <c r="CX47" s="359">
        <f t="shared" ref="CX47:CX48" si="38">CX48</f>
        <v>4.0599999999999996</v>
      </c>
      <c r="CY47" s="359" t="s">
        <v>109</v>
      </c>
      <c r="CZ47" s="359" t="s">
        <v>109</v>
      </c>
      <c r="DA47" s="359" t="s">
        <v>109</v>
      </c>
      <c r="DB47" s="359">
        <f t="shared" ref="DB47:DB48" si="39">DB48</f>
        <v>0.5</v>
      </c>
      <c r="DC47" s="359" t="s">
        <v>109</v>
      </c>
      <c r="DD47" s="359">
        <f>DD48+DD77</f>
        <v>40</v>
      </c>
      <c r="DE47" s="359">
        <f t="shared" ref="DE47:DE48" si="40">DE48</f>
        <v>4.8599999999999994</v>
      </c>
      <c r="DF47" s="359" t="s">
        <v>109</v>
      </c>
      <c r="DG47" s="359" t="s">
        <v>109</v>
      </c>
      <c r="DH47" s="359" t="s">
        <v>109</v>
      </c>
      <c r="DI47" s="359">
        <f t="shared" ref="DI47:DI48" si="41">DI48</f>
        <v>2.5529999999999999</v>
      </c>
      <c r="DJ47" s="359" t="s">
        <v>109</v>
      </c>
      <c r="DK47" s="359">
        <f>DK48+DK77</f>
        <v>35</v>
      </c>
      <c r="DL47" s="359" t="s">
        <v>109</v>
      </c>
    </row>
    <row r="48" s="25" customFormat="1" ht="31.5">
      <c r="A48" s="56" t="s">
        <v>157</v>
      </c>
      <c r="B48" s="57" t="s">
        <v>158</v>
      </c>
      <c r="C48" s="57" t="s">
        <v>108</v>
      </c>
      <c r="D48" s="359">
        <f t="shared" si="12"/>
        <v>4.0599999999999996</v>
      </c>
      <c r="E48" s="359">
        <f t="shared" ref="E48:J48" si="42">E49</f>
        <v>0</v>
      </c>
      <c r="F48" s="359">
        <f t="shared" si="42"/>
        <v>0</v>
      </c>
      <c r="G48" s="359">
        <f t="shared" si="42"/>
        <v>0</v>
      </c>
      <c r="H48" s="359">
        <f t="shared" si="42"/>
        <v>0.5</v>
      </c>
      <c r="I48" s="359">
        <f t="shared" si="42"/>
        <v>0</v>
      </c>
      <c r="J48" s="359">
        <f t="shared" si="42"/>
        <v>35</v>
      </c>
      <c r="K48" s="359">
        <f t="shared" si="13"/>
        <v>4.8599999999999994</v>
      </c>
      <c r="L48" s="359">
        <f t="shared" ref="L48:R48" si="43">L49</f>
        <v>0</v>
      </c>
      <c r="M48" s="359">
        <f t="shared" si="43"/>
        <v>0</v>
      </c>
      <c r="N48" s="359">
        <f t="shared" si="43"/>
        <v>0</v>
      </c>
      <c r="O48" s="359">
        <f t="shared" si="43"/>
        <v>2.5529999999999999</v>
      </c>
      <c r="P48" s="359">
        <f t="shared" si="43"/>
        <v>0</v>
      </c>
      <c r="Q48" s="359">
        <f t="shared" si="43"/>
        <v>30</v>
      </c>
      <c r="R48" s="359">
        <f t="shared" si="43"/>
        <v>1.2000000000000002</v>
      </c>
      <c r="S48" s="359" t="s">
        <v>109</v>
      </c>
      <c r="T48" s="359" t="s">
        <v>109</v>
      </c>
      <c r="U48" s="359" t="s">
        <v>109</v>
      </c>
      <c r="V48" s="359">
        <f t="shared" si="14"/>
        <v>0.5</v>
      </c>
      <c r="W48" s="359" t="s">
        <v>109</v>
      </c>
      <c r="X48" s="359">
        <f t="shared" si="15"/>
        <v>7</v>
      </c>
      <c r="Y48" s="359">
        <f t="shared" si="16"/>
        <v>1.2000000000000002</v>
      </c>
      <c r="Z48" s="359" t="s">
        <v>109</v>
      </c>
      <c r="AA48" s="359" t="s">
        <v>109</v>
      </c>
      <c r="AB48" s="359" t="s">
        <v>109</v>
      </c>
      <c r="AC48" s="359">
        <f t="shared" si="17"/>
        <v>0.55300000000000005</v>
      </c>
      <c r="AD48" s="359" t="s">
        <v>109</v>
      </c>
      <c r="AE48" s="359">
        <f t="shared" si="18"/>
        <v>7</v>
      </c>
      <c r="AF48" s="359" t="str">
        <f t="shared" si="19"/>
        <v>н/д</v>
      </c>
      <c r="AG48" s="359" t="s">
        <v>109</v>
      </c>
      <c r="AH48" s="359" t="s">
        <v>109</v>
      </c>
      <c r="AI48" s="359" t="s">
        <v>109</v>
      </c>
      <c r="AJ48" s="359" t="s">
        <v>109</v>
      </c>
      <c r="AK48" s="359" t="s">
        <v>109</v>
      </c>
      <c r="AL48" s="359" t="str">
        <f t="shared" si="20"/>
        <v>н/д</v>
      </c>
      <c r="AM48" s="359" t="s">
        <v>109</v>
      </c>
      <c r="AN48" s="359" t="s">
        <v>109</v>
      </c>
      <c r="AO48" s="359" t="s">
        <v>109</v>
      </c>
      <c r="AP48" s="359" t="s">
        <v>109</v>
      </c>
      <c r="AQ48" s="359" t="s">
        <v>109</v>
      </c>
      <c r="AR48" s="359" t="s">
        <v>109</v>
      </c>
      <c r="AS48" s="359" t="s">
        <v>109</v>
      </c>
      <c r="AT48" s="359">
        <f t="shared" si="21"/>
        <v>0.40000000000000002</v>
      </c>
      <c r="AU48" s="359" t="s">
        <v>109</v>
      </c>
      <c r="AV48" s="359" t="s">
        <v>109</v>
      </c>
      <c r="AW48" s="359" t="s">
        <v>109</v>
      </c>
      <c r="AX48" s="359" t="s">
        <v>109</v>
      </c>
      <c r="AY48" s="359" t="s">
        <v>109</v>
      </c>
      <c r="AZ48" s="359">
        <f t="shared" si="22"/>
        <v>1</v>
      </c>
      <c r="BA48" s="359">
        <f t="shared" si="23"/>
        <v>0.40000000000000002</v>
      </c>
      <c r="BB48" s="359" t="s">
        <v>109</v>
      </c>
      <c r="BC48" s="359" t="s">
        <v>109</v>
      </c>
      <c r="BD48" s="359" t="s">
        <v>109</v>
      </c>
      <c r="BE48" s="359" t="s">
        <v>109</v>
      </c>
      <c r="BF48" s="359" t="s">
        <v>109</v>
      </c>
      <c r="BG48" s="359">
        <f t="shared" si="24"/>
        <v>1</v>
      </c>
      <c r="BH48" s="359">
        <f t="shared" si="25"/>
        <v>1.2000000000000002</v>
      </c>
      <c r="BI48" s="359" t="s">
        <v>109</v>
      </c>
      <c r="BJ48" s="359" t="s">
        <v>109</v>
      </c>
      <c r="BK48" s="359" t="s">
        <v>109</v>
      </c>
      <c r="BL48" s="359">
        <f t="shared" si="26"/>
        <v>0.5</v>
      </c>
      <c r="BM48" s="359" t="s">
        <v>109</v>
      </c>
      <c r="BN48" s="359">
        <f t="shared" si="27"/>
        <v>7</v>
      </c>
      <c r="BO48" s="359">
        <f t="shared" si="28"/>
        <v>1.2000000000000002</v>
      </c>
      <c r="BP48" s="359" t="str">
        <f t="shared" si="29"/>
        <v>н/д</v>
      </c>
      <c r="BQ48" s="359" t="str">
        <f t="shared" si="29"/>
        <v>н/д</v>
      </c>
      <c r="BR48" s="359" t="str">
        <f t="shared" si="29"/>
        <v>н/д</v>
      </c>
      <c r="BS48" s="359">
        <f t="shared" si="30"/>
        <v>0.55300000000000005</v>
      </c>
      <c r="BT48" s="359" t="str">
        <f t="shared" si="29"/>
        <v>н/д</v>
      </c>
      <c r="BU48" s="359">
        <f t="shared" si="31"/>
        <v>7</v>
      </c>
      <c r="BV48" s="359">
        <f t="shared" si="32"/>
        <v>2.46</v>
      </c>
      <c r="BW48" s="359" t="s">
        <v>109</v>
      </c>
      <c r="BX48" s="359" t="s">
        <v>109</v>
      </c>
      <c r="BY48" s="359" t="s">
        <v>109</v>
      </c>
      <c r="BZ48" s="359" t="s">
        <v>109</v>
      </c>
      <c r="CA48" s="359" t="s">
        <v>109</v>
      </c>
      <c r="CB48" s="359">
        <f>CB49</f>
        <v>15</v>
      </c>
      <c r="CC48" s="359">
        <f t="shared" si="33"/>
        <v>2.46</v>
      </c>
      <c r="CD48" s="359" t="s">
        <v>109</v>
      </c>
      <c r="CE48" s="359" t="s">
        <v>109</v>
      </c>
      <c r="CF48" s="359" t="s">
        <v>109</v>
      </c>
      <c r="CG48" s="359" t="s">
        <v>109</v>
      </c>
      <c r="CH48" s="359" t="s">
        <v>109</v>
      </c>
      <c r="CI48" s="359">
        <f>CI49</f>
        <v>15</v>
      </c>
      <c r="CJ48" s="359" t="s">
        <v>109</v>
      </c>
      <c r="CK48" s="359" t="s">
        <v>109</v>
      </c>
      <c r="CL48" s="359" t="s">
        <v>109</v>
      </c>
      <c r="CM48" s="359" t="s">
        <v>109</v>
      </c>
      <c r="CN48" s="359" t="s">
        <v>109</v>
      </c>
      <c r="CO48" s="359" t="s">
        <v>109</v>
      </c>
      <c r="CP48" s="359">
        <f t="shared" si="34"/>
        <v>12</v>
      </c>
      <c r="CQ48" s="359">
        <f t="shared" si="35"/>
        <v>0.80000000000000004</v>
      </c>
      <c r="CR48" s="359" t="s">
        <v>109</v>
      </c>
      <c r="CS48" s="359" t="s">
        <v>109</v>
      </c>
      <c r="CT48" s="359" t="s">
        <v>109</v>
      </c>
      <c r="CU48" s="359">
        <f t="shared" si="36"/>
        <v>2</v>
      </c>
      <c r="CV48" s="359" t="s">
        <v>109</v>
      </c>
      <c r="CW48" s="359">
        <f t="shared" si="37"/>
        <v>7</v>
      </c>
      <c r="CX48" s="359">
        <f t="shared" si="38"/>
        <v>4.0599999999999996</v>
      </c>
      <c r="CY48" s="359" t="s">
        <v>109</v>
      </c>
      <c r="CZ48" s="359" t="s">
        <v>109</v>
      </c>
      <c r="DA48" s="359" t="s">
        <v>109</v>
      </c>
      <c r="DB48" s="359">
        <f t="shared" si="39"/>
        <v>0.5</v>
      </c>
      <c r="DC48" s="359" t="s">
        <v>109</v>
      </c>
      <c r="DD48" s="359">
        <f>DD49</f>
        <v>35</v>
      </c>
      <c r="DE48" s="359">
        <f t="shared" si="40"/>
        <v>4.8599999999999994</v>
      </c>
      <c r="DF48" s="359" t="s">
        <v>109</v>
      </c>
      <c r="DG48" s="359" t="s">
        <v>109</v>
      </c>
      <c r="DH48" s="359" t="s">
        <v>109</v>
      </c>
      <c r="DI48" s="359">
        <f t="shared" si="41"/>
        <v>2.5529999999999999</v>
      </c>
      <c r="DJ48" s="359" t="s">
        <v>109</v>
      </c>
      <c r="DK48" s="359">
        <f>DK49</f>
        <v>30</v>
      </c>
      <c r="DL48" s="359" t="s">
        <v>109</v>
      </c>
    </row>
    <row r="49" s="25" customFormat="1">
      <c r="A49" s="56" t="s">
        <v>159</v>
      </c>
      <c r="B49" s="57" t="s">
        <v>160</v>
      </c>
      <c r="C49" s="57" t="s">
        <v>108</v>
      </c>
      <c r="D49" s="359">
        <f t="shared" ref="D49:I49" si="44">SUM(D50:D66)</f>
        <v>4.0599999999999996</v>
      </c>
      <c r="E49" s="359">
        <f t="shared" si="44"/>
        <v>0</v>
      </c>
      <c r="F49" s="359">
        <f t="shared" si="44"/>
        <v>0</v>
      </c>
      <c r="G49" s="359">
        <f t="shared" si="44"/>
        <v>0</v>
      </c>
      <c r="H49" s="359">
        <f t="shared" si="44"/>
        <v>0.5</v>
      </c>
      <c r="I49" s="359">
        <f t="shared" si="44"/>
        <v>0</v>
      </c>
      <c r="J49" s="359">
        <f>SUM(J50:J72)</f>
        <v>35</v>
      </c>
      <c r="K49" s="359">
        <f>SUM(K50:K76)</f>
        <v>4.8599999999999994</v>
      </c>
      <c r="L49" s="359">
        <f>SUM(L50:L66)</f>
        <v>0</v>
      </c>
      <c r="M49" s="359">
        <f>SUM(M50:M66)</f>
        <v>0</v>
      </c>
      <c r="N49" s="359">
        <f>SUM(N50:N66)</f>
        <v>0</v>
      </c>
      <c r="O49" s="359">
        <f>SUM(O50:O76)</f>
        <v>2.5529999999999999</v>
      </c>
      <c r="P49" s="359">
        <f>SUM(P50:P66)</f>
        <v>0</v>
      </c>
      <c r="Q49" s="359">
        <f>SUM(Q50:Q76)</f>
        <v>30</v>
      </c>
      <c r="R49" s="359">
        <f>SUM(R50:R76)</f>
        <v>1.2000000000000002</v>
      </c>
      <c r="S49" s="359" t="s">
        <v>109</v>
      </c>
      <c r="T49" s="359" t="s">
        <v>109</v>
      </c>
      <c r="U49" s="359" t="s">
        <v>109</v>
      </c>
      <c r="V49" s="359">
        <f>SUM(V50:V76)</f>
        <v>0.5</v>
      </c>
      <c r="W49" s="359" t="s">
        <v>109</v>
      </c>
      <c r="X49" s="359">
        <f>SUM(X50:X76)</f>
        <v>7</v>
      </c>
      <c r="Y49" s="359">
        <f>SUM(Y50:Y76)</f>
        <v>1.2000000000000002</v>
      </c>
      <c r="Z49" s="359" t="s">
        <v>109</v>
      </c>
      <c r="AA49" s="359" t="s">
        <v>109</v>
      </c>
      <c r="AB49" s="359" t="s">
        <v>109</v>
      </c>
      <c r="AC49" s="359">
        <f>SUM(AC50:AC76)</f>
        <v>0.55300000000000005</v>
      </c>
      <c r="AD49" s="359" t="s">
        <v>109</v>
      </c>
      <c r="AE49" s="359">
        <f>SUM(AE50:AE76)</f>
        <v>7</v>
      </c>
      <c r="AF49" s="359" t="str">
        <f t="shared" si="19"/>
        <v>н/д</v>
      </c>
      <c r="AG49" s="359" t="str">
        <f t="shared" ref="AG49:AS49" si="45">AG50</f>
        <v>н/д</v>
      </c>
      <c r="AH49" s="359" t="str">
        <f t="shared" si="45"/>
        <v>н/д</v>
      </c>
      <c r="AI49" s="359" t="str">
        <f t="shared" si="45"/>
        <v>н/д</v>
      </c>
      <c r="AJ49" s="359" t="str">
        <f t="shared" si="45"/>
        <v>н/д</v>
      </c>
      <c r="AK49" s="359" t="str">
        <f t="shared" si="45"/>
        <v>н/д</v>
      </c>
      <c r="AL49" s="359" t="str">
        <f t="shared" si="45"/>
        <v>н/д</v>
      </c>
      <c r="AM49" s="359" t="str">
        <f t="shared" si="45"/>
        <v>н/д</v>
      </c>
      <c r="AN49" s="359" t="str">
        <f t="shared" si="45"/>
        <v>н/д</v>
      </c>
      <c r="AO49" s="359" t="str">
        <f t="shared" si="45"/>
        <v>н/д</v>
      </c>
      <c r="AP49" s="359" t="str">
        <f t="shared" si="45"/>
        <v>н/д</v>
      </c>
      <c r="AQ49" s="359" t="str">
        <f t="shared" si="45"/>
        <v>н/д</v>
      </c>
      <c r="AR49" s="359" t="str">
        <f t="shared" si="45"/>
        <v>н/д</v>
      </c>
      <c r="AS49" s="359" t="str">
        <f t="shared" si="45"/>
        <v>н/д</v>
      </c>
      <c r="AT49" s="359">
        <f>SUM(AT50:AT57)</f>
        <v>0.40000000000000002</v>
      </c>
      <c r="AU49" s="359" t="s">
        <v>109</v>
      </c>
      <c r="AV49" s="359" t="s">
        <v>109</v>
      </c>
      <c r="AW49" s="359" t="s">
        <v>109</v>
      </c>
      <c r="AX49" s="359" t="s">
        <v>109</v>
      </c>
      <c r="AY49" s="359" t="s">
        <v>109</v>
      </c>
      <c r="AZ49" s="359">
        <f>SUM(AZ50:AZ57)</f>
        <v>1</v>
      </c>
      <c r="BA49" s="359">
        <f>SUM(BA50:BA98)</f>
        <v>0.40000000000000002</v>
      </c>
      <c r="BB49" s="359" t="s">
        <v>109</v>
      </c>
      <c r="BC49" s="359" t="s">
        <v>109</v>
      </c>
      <c r="BD49" s="359" t="s">
        <v>109</v>
      </c>
      <c r="BE49" s="359" t="s">
        <v>109</v>
      </c>
      <c r="BF49" s="359" t="s">
        <v>109</v>
      </c>
      <c r="BG49" s="359">
        <f>SUM(BG50:BG98)</f>
        <v>1</v>
      </c>
      <c r="BH49" s="359">
        <f>SUM(BH50:BH66)</f>
        <v>1.2000000000000002</v>
      </c>
      <c r="BI49" s="359" t="s">
        <v>109</v>
      </c>
      <c r="BJ49" s="359" t="s">
        <v>109</v>
      </c>
      <c r="BK49" s="359" t="s">
        <v>109</v>
      </c>
      <c r="BL49" s="359">
        <f>SUM(BL50:BL66)</f>
        <v>0.5</v>
      </c>
      <c r="BM49" s="359" t="s">
        <v>109</v>
      </c>
      <c r="BN49" s="359">
        <f>SUM(BN50:BN66)</f>
        <v>7</v>
      </c>
      <c r="BO49" s="359">
        <f>SUM(BO50:BO66)</f>
        <v>1.2000000000000002</v>
      </c>
      <c r="BP49" s="359" t="s">
        <v>109</v>
      </c>
      <c r="BQ49" s="359" t="s">
        <v>109</v>
      </c>
      <c r="BR49" s="359" t="s">
        <v>109</v>
      </c>
      <c r="BS49" s="359">
        <f>SUM(BS50:BS66)</f>
        <v>0.55300000000000005</v>
      </c>
      <c r="BT49" s="359" t="s">
        <v>109</v>
      </c>
      <c r="BU49" s="359">
        <f>SUM(BU50:BU66)</f>
        <v>7</v>
      </c>
      <c r="BV49" s="359">
        <f>SUM(BV50:BV66)</f>
        <v>2.46</v>
      </c>
      <c r="BW49" s="359" t="s">
        <v>109</v>
      </c>
      <c r="BX49" s="359" t="s">
        <v>109</v>
      </c>
      <c r="BY49" s="359" t="s">
        <v>109</v>
      </c>
      <c r="BZ49" s="359" t="s">
        <v>109</v>
      </c>
      <c r="CA49" s="359" t="s">
        <v>109</v>
      </c>
      <c r="CB49" s="359">
        <f>SUM(CB50:CB72)</f>
        <v>15</v>
      </c>
      <c r="CC49" s="359">
        <f>SUM(CC50:CC66)</f>
        <v>2.46</v>
      </c>
      <c r="CD49" s="359" t="s">
        <v>109</v>
      </c>
      <c r="CE49" s="359" t="s">
        <v>109</v>
      </c>
      <c r="CF49" s="359" t="s">
        <v>109</v>
      </c>
      <c r="CG49" s="359" t="s">
        <v>109</v>
      </c>
      <c r="CH49" s="359" t="s">
        <v>109</v>
      </c>
      <c r="CI49" s="359">
        <f>SUM(CI50:CI66)</f>
        <v>15</v>
      </c>
      <c r="CJ49" s="359" t="s">
        <v>109</v>
      </c>
      <c r="CK49" s="359" t="s">
        <v>109</v>
      </c>
      <c r="CL49" s="359" t="s">
        <v>109</v>
      </c>
      <c r="CM49" s="359" t="s">
        <v>109</v>
      </c>
      <c r="CN49" s="359" t="s">
        <v>109</v>
      </c>
      <c r="CO49" s="359" t="s">
        <v>109</v>
      </c>
      <c r="CP49" s="359">
        <f>SUM(CP50:CP98)</f>
        <v>12</v>
      </c>
      <c r="CQ49" s="359">
        <f>SUM(CQ50:CQ72)</f>
        <v>0.80000000000000004</v>
      </c>
      <c r="CR49" s="359" t="s">
        <v>109</v>
      </c>
      <c r="CS49" s="359" t="s">
        <v>109</v>
      </c>
      <c r="CT49" s="359" t="s">
        <v>109</v>
      </c>
      <c r="CU49" s="359">
        <f>SUM(CU50:CU72)</f>
        <v>2</v>
      </c>
      <c r="CV49" s="359" t="s">
        <v>109</v>
      </c>
      <c r="CW49" s="359">
        <f>SUM(CW50:CW98)</f>
        <v>7</v>
      </c>
      <c r="CX49" s="359">
        <f>SUM(CX50:CX66)</f>
        <v>4.0599999999999996</v>
      </c>
      <c r="CY49" s="359" t="s">
        <v>109</v>
      </c>
      <c r="CZ49" s="359" t="s">
        <v>109</v>
      </c>
      <c r="DA49" s="359" t="s">
        <v>109</v>
      </c>
      <c r="DB49" s="359">
        <f>SUM(DB50:DB66)</f>
        <v>0.5</v>
      </c>
      <c r="DC49" s="359" t="s">
        <v>109</v>
      </c>
      <c r="DD49" s="359">
        <f>SUM(DD50:DD66)</f>
        <v>35</v>
      </c>
      <c r="DE49" s="359">
        <f>SUM(DE50:DE72)</f>
        <v>4.8599999999999994</v>
      </c>
      <c r="DF49" s="359" t="s">
        <v>109</v>
      </c>
      <c r="DG49" s="359" t="s">
        <v>109</v>
      </c>
      <c r="DH49" s="359" t="s">
        <v>109</v>
      </c>
      <c r="DI49" s="359">
        <f>SUM(DI50:DI72)</f>
        <v>2.5529999999999999</v>
      </c>
      <c r="DJ49" s="359" t="s">
        <v>109</v>
      </c>
      <c r="DK49" s="359">
        <f>SUM(DK50:DK72)</f>
        <v>30</v>
      </c>
      <c r="DL49" s="359" t="s">
        <v>109</v>
      </c>
    </row>
    <row r="50" ht="63">
      <c r="A50" s="351" t="s">
        <v>161</v>
      </c>
      <c r="B50" s="352" t="s">
        <v>162</v>
      </c>
      <c r="C50" s="352" t="s">
        <v>163</v>
      </c>
      <c r="D50" s="360" t="s">
        <v>109</v>
      </c>
      <c r="E50" s="360" t="s">
        <v>109</v>
      </c>
      <c r="F50" s="360" t="s">
        <v>109</v>
      </c>
      <c r="G50" s="360" t="s">
        <v>109</v>
      </c>
      <c r="H50" s="360" t="s">
        <v>109</v>
      </c>
      <c r="I50" s="360" t="s">
        <v>109</v>
      </c>
      <c r="J50" s="360">
        <v>6</v>
      </c>
      <c r="K50" s="360" t="s">
        <v>109</v>
      </c>
      <c r="L50" s="360" t="s">
        <v>109</v>
      </c>
      <c r="M50" s="360" t="s">
        <v>109</v>
      </c>
      <c r="N50" s="360" t="s">
        <v>109</v>
      </c>
      <c r="O50" s="360" t="s">
        <v>109</v>
      </c>
      <c r="P50" s="360" t="s">
        <v>109</v>
      </c>
      <c r="Q50" s="360" t="s">
        <v>109</v>
      </c>
      <c r="R50" s="360" t="s">
        <v>109</v>
      </c>
      <c r="S50" s="360" t="s">
        <v>109</v>
      </c>
      <c r="T50" s="360" t="s">
        <v>109</v>
      </c>
      <c r="U50" s="360" t="s">
        <v>109</v>
      </c>
      <c r="V50" s="360" t="s">
        <v>109</v>
      </c>
      <c r="W50" s="360" t="s">
        <v>109</v>
      </c>
      <c r="X50" s="360" t="s">
        <v>109</v>
      </c>
      <c r="Y50" s="360" t="s">
        <v>109</v>
      </c>
      <c r="Z50" s="360" t="s">
        <v>109</v>
      </c>
      <c r="AA50" s="360" t="s">
        <v>109</v>
      </c>
      <c r="AB50" s="360" t="s">
        <v>109</v>
      </c>
      <c r="AC50" s="360" t="s">
        <v>109</v>
      </c>
      <c r="AD50" s="360" t="s">
        <v>109</v>
      </c>
      <c r="AE50" s="360" t="s">
        <v>109</v>
      </c>
      <c r="AF50" s="360" t="s">
        <v>109</v>
      </c>
      <c r="AG50" s="360" t="s">
        <v>109</v>
      </c>
      <c r="AH50" s="360" t="s">
        <v>109</v>
      </c>
      <c r="AI50" s="360" t="s">
        <v>109</v>
      </c>
      <c r="AJ50" s="360" t="s">
        <v>109</v>
      </c>
      <c r="AK50" s="360" t="s">
        <v>109</v>
      </c>
      <c r="AL50" s="360" t="s">
        <v>109</v>
      </c>
      <c r="AM50" s="360" t="s">
        <v>109</v>
      </c>
      <c r="AN50" s="360" t="s">
        <v>109</v>
      </c>
      <c r="AO50" s="360" t="s">
        <v>109</v>
      </c>
      <c r="AP50" s="360" t="s">
        <v>109</v>
      </c>
      <c r="AQ50" s="360" t="s">
        <v>109</v>
      </c>
      <c r="AR50" s="360" t="s">
        <v>109</v>
      </c>
      <c r="AS50" s="360" t="s">
        <v>109</v>
      </c>
      <c r="AT50" s="360" t="s">
        <v>109</v>
      </c>
      <c r="AU50" s="360" t="s">
        <v>109</v>
      </c>
      <c r="AV50" s="360" t="s">
        <v>109</v>
      </c>
      <c r="AW50" s="360" t="s">
        <v>109</v>
      </c>
      <c r="AX50" s="360" t="s">
        <v>109</v>
      </c>
      <c r="AY50" s="360" t="s">
        <v>109</v>
      </c>
      <c r="AZ50" s="360" t="s">
        <v>109</v>
      </c>
      <c r="BA50" s="360" t="s">
        <v>109</v>
      </c>
      <c r="BB50" s="360" t="s">
        <v>109</v>
      </c>
      <c r="BC50" s="360" t="s">
        <v>109</v>
      </c>
      <c r="BD50" s="360" t="s">
        <v>109</v>
      </c>
      <c r="BE50" s="360" t="s">
        <v>109</v>
      </c>
      <c r="BF50" s="360" t="s">
        <v>109</v>
      </c>
      <c r="BG50" s="360" t="s">
        <v>109</v>
      </c>
      <c r="BH50" s="360" t="s">
        <v>109</v>
      </c>
      <c r="BI50" s="360" t="s">
        <v>109</v>
      </c>
      <c r="BJ50" s="360" t="s">
        <v>109</v>
      </c>
      <c r="BK50" s="360" t="s">
        <v>109</v>
      </c>
      <c r="BL50" s="360" t="s">
        <v>109</v>
      </c>
      <c r="BM50" s="360" t="s">
        <v>109</v>
      </c>
      <c r="BN50" s="360" t="s">
        <v>109</v>
      </c>
      <c r="BO50" s="360" t="s">
        <v>109</v>
      </c>
      <c r="BP50" s="360" t="s">
        <v>109</v>
      </c>
      <c r="BQ50" s="360" t="s">
        <v>109</v>
      </c>
      <c r="BR50" s="360" t="s">
        <v>109</v>
      </c>
      <c r="BS50" s="360" t="s">
        <v>109</v>
      </c>
      <c r="BT50" s="360" t="s">
        <v>109</v>
      </c>
      <c r="BU50" s="360" t="s">
        <v>109</v>
      </c>
      <c r="BV50" s="360" t="s">
        <v>109</v>
      </c>
      <c r="BW50" s="360" t="s">
        <v>109</v>
      </c>
      <c r="BX50" s="360" t="s">
        <v>109</v>
      </c>
      <c r="BY50" s="360" t="s">
        <v>109</v>
      </c>
      <c r="BZ50" s="360" t="s">
        <v>109</v>
      </c>
      <c r="CA50" s="360" t="s">
        <v>109</v>
      </c>
      <c r="CB50" s="360" t="s">
        <v>109</v>
      </c>
      <c r="CC50" s="360" t="s">
        <v>109</v>
      </c>
      <c r="CD50" s="360" t="s">
        <v>109</v>
      </c>
      <c r="CE50" s="360" t="s">
        <v>109</v>
      </c>
      <c r="CF50" s="360" t="s">
        <v>109</v>
      </c>
      <c r="CG50" s="360" t="s">
        <v>109</v>
      </c>
      <c r="CH50" s="360" t="s">
        <v>109</v>
      </c>
      <c r="CI50" s="360" t="s">
        <v>109</v>
      </c>
      <c r="CJ50" s="360">
        <v>0.80000000000000004</v>
      </c>
      <c r="CK50" s="360" t="s">
        <v>109</v>
      </c>
      <c r="CL50" s="360" t="s">
        <v>109</v>
      </c>
      <c r="CM50" s="360" t="s">
        <v>109</v>
      </c>
      <c r="CN50" s="360" t="s">
        <v>109</v>
      </c>
      <c r="CO50" s="360" t="s">
        <v>109</v>
      </c>
      <c r="CP50" s="360">
        <v>6</v>
      </c>
      <c r="CQ50" s="360" t="s">
        <v>109</v>
      </c>
      <c r="CR50" s="360" t="s">
        <v>109</v>
      </c>
      <c r="CS50" s="360" t="s">
        <v>109</v>
      </c>
      <c r="CT50" s="360" t="s">
        <v>109</v>
      </c>
      <c r="CU50" s="360" t="s">
        <v>109</v>
      </c>
      <c r="CV50" s="360" t="s">
        <v>109</v>
      </c>
      <c r="CW50" s="360" t="s">
        <v>109</v>
      </c>
      <c r="CX50" s="360" t="s">
        <v>109</v>
      </c>
      <c r="CY50" s="360" t="s">
        <v>109</v>
      </c>
      <c r="CZ50" s="360" t="s">
        <v>109</v>
      </c>
      <c r="DA50" s="360" t="s">
        <v>109</v>
      </c>
      <c r="DB50" s="360" t="s">
        <v>109</v>
      </c>
      <c r="DC50" s="360" t="s">
        <v>109</v>
      </c>
      <c r="DD50" s="360">
        <v>6</v>
      </c>
      <c r="DE50" s="360" t="s">
        <v>109</v>
      </c>
      <c r="DF50" s="360" t="s">
        <v>109</v>
      </c>
      <c r="DG50" s="360" t="s">
        <v>109</v>
      </c>
      <c r="DH50" s="360" t="s">
        <v>109</v>
      </c>
      <c r="DI50" s="360" t="s">
        <v>109</v>
      </c>
      <c r="DJ50" s="360" t="s">
        <v>109</v>
      </c>
      <c r="DK50" s="360" t="s">
        <v>109</v>
      </c>
      <c r="DL50" s="360" t="s">
        <v>109</v>
      </c>
    </row>
    <row r="51" ht="63">
      <c r="A51" s="351" t="s">
        <v>161</v>
      </c>
      <c r="B51" s="352" t="s">
        <v>164</v>
      </c>
      <c r="C51" s="352" t="s">
        <v>165</v>
      </c>
      <c r="D51" s="360" t="s">
        <v>109</v>
      </c>
      <c r="E51" s="360" t="s">
        <v>109</v>
      </c>
      <c r="F51" s="360" t="s">
        <v>109</v>
      </c>
      <c r="G51" s="360" t="s">
        <v>109</v>
      </c>
      <c r="H51" s="360" t="s">
        <v>109</v>
      </c>
      <c r="I51" s="360" t="s">
        <v>109</v>
      </c>
      <c r="J51" s="360">
        <v>6</v>
      </c>
      <c r="K51" s="360" t="s">
        <v>109</v>
      </c>
      <c r="L51" s="360" t="s">
        <v>109</v>
      </c>
      <c r="M51" s="360" t="s">
        <v>109</v>
      </c>
      <c r="N51" s="360" t="s">
        <v>109</v>
      </c>
      <c r="O51" s="360" t="s">
        <v>109</v>
      </c>
      <c r="P51" s="360" t="s">
        <v>109</v>
      </c>
      <c r="Q51" s="360" t="s">
        <v>109</v>
      </c>
      <c r="R51" s="360" t="s">
        <v>109</v>
      </c>
      <c r="S51" s="360" t="s">
        <v>109</v>
      </c>
      <c r="T51" s="360" t="s">
        <v>109</v>
      </c>
      <c r="U51" s="360" t="s">
        <v>109</v>
      </c>
      <c r="V51" s="360" t="s">
        <v>109</v>
      </c>
      <c r="W51" s="360" t="s">
        <v>109</v>
      </c>
      <c r="X51" s="360" t="s">
        <v>109</v>
      </c>
      <c r="Y51" s="360" t="s">
        <v>109</v>
      </c>
      <c r="Z51" s="360" t="s">
        <v>109</v>
      </c>
      <c r="AA51" s="360" t="s">
        <v>109</v>
      </c>
      <c r="AB51" s="360" t="s">
        <v>109</v>
      </c>
      <c r="AC51" s="360" t="s">
        <v>109</v>
      </c>
      <c r="AD51" s="360" t="s">
        <v>109</v>
      </c>
      <c r="AE51" s="360" t="s">
        <v>109</v>
      </c>
      <c r="AF51" s="360" t="s">
        <v>109</v>
      </c>
      <c r="AG51" s="360" t="s">
        <v>109</v>
      </c>
      <c r="AH51" s="360" t="s">
        <v>109</v>
      </c>
      <c r="AI51" s="360" t="s">
        <v>109</v>
      </c>
      <c r="AJ51" s="360" t="s">
        <v>109</v>
      </c>
      <c r="AK51" s="360" t="s">
        <v>109</v>
      </c>
      <c r="AL51" s="360" t="s">
        <v>109</v>
      </c>
      <c r="AM51" s="360" t="s">
        <v>109</v>
      </c>
      <c r="AN51" s="360" t="s">
        <v>109</v>
      </c>
      <c r="AO51" s="360" t="s">
        <v>109</v>
      </c>
      <c r="AP51" s="360" t="s">
        <v>109</v>
      </c>
      <c r="AQ51" s="360" t="s">
        <v>109</v>
      </c>
      <c r="AR51" s="360" t="s">
        <v>109</v>
      </c>
      <c r="AS51" s="360" t="s">
        <v>109</v>
      </c>
      <c r="AT51" s="360" t="s">
        <v>109</v>
      </c>
      <c r="AU51" s="360" t="s">
        <v>109</v>
      </c>
      <c r="AV51" s="360" t="s">
        <v>109</v>
      </c>
      <c r="AW51" s="360" t="s">
        <v>109</v>
      </c>
      <c r="AX51" s="360" t="s">
        <v>109</v>
      </c>
      <c r="AY51" s="360" t="s">
        <v>109</v>
      </c>
      <c r="AZ51" s="360" t="s">
        <v>109</v>
      </c>
      <c r="BA51" s="360" t="s">
        <v>109</v>
      </c>
      <c r="BB51" s="360" t="s">
        <v>109</v>
      </c>
      <c r="BC51" s="360" t="s">
        <v>109</v>
      </c>
      <c r="BD51" s="360" t="s">
        <v>109</v>
      </c>
      <c r="BE51" s="360" t="s">
        <v>109</v>
      </c>
      <c r="BF51" s="360" t="s">
        <v>109</v>
      </c>
      <c r="BG51" s="360" t="s">
        <v>109</v>
      </c>
      <c r="BH51" s="360" t="s">
        <v>109</v>
      </c>
      <c r="BI51" s="360" t="s">
        <v>109</v>
      </c>
      <c r="BJ51" s="360" t="s">
        <v>109</v>
      </c>
      <c r="BK51" s="360" t="s">
        <v>109</v>
      </c>
      <c r="BL51" s="360" t="s">
        <v>109</v>
      </c>
      <c r="BM51" s="360" t="s">
        <v>109</v>
      </c>
      <c r="BN51" s="360" t="s">
        <v>109</v>
      </c>
      <c r="BO51" s="360" t="s">
        <v>109</v>
      </c>
      <c r="BP51" s="360" t="s">
        <v>109</v>
      </c>
      <c r="BQ51" s="360" t="s">
        <v>109</v>
      </c>
      <c r="BR51" s="360" t="s">
        <v>109</v>
      </c>
      <c r="BS51" s="360" t="s">
        <v>109</v>
      </c>
      <c r="BT51" s="360" t="s">
        <v>109</v>
      </c>
      <c r="BU51" s="360" t="s">
        <v>109</v>
      </c>
      <c r="BV51" s="360" t="s">
        <v>109</v>
      </c>
      <c r="BW51" s="360" t="s">
        <v>109</v>
      </c>
      <c r="BX51" s="360" t="s">
        <v>109</v>
      </c>
      <c r="BY51" s="360" t="s">
        <v>109</v>
      </c>
      <c r="BZ51" s="360" t="s">
        <v>109</v>
      </c>
      <c r="CA51" s="360" t="s">
        <v>109</v>
      </c>
      <c r="CB51" s="360" t="s">
        <v>109</v>
      </c>
      <c r="CC51" s="360" t="s">
        <v>109</v>
      </c>
      <c r="CD51" s="360" t="s">
        <v>109</v>
      </c>
      <c r="CE51" s="360" t="s">
        <v>109</v>
      </c>
      <c r="CF51" s="360" t="s">
        <v>109</v>
      </c>
      <c r="CG51" s="360" t="s">
        <v>109</v>
      </c>
      <c r="CH51" s="360" t="s">
        <v>109</v>
      </c>
      <c r="CI51" s="360" t="s">
        <v>109</v>
      </c>
      <c r="CJ51" s="360" t="s">
        <v>109</v>
      </c>
      <c r="CK51" s="360" t="s">
        <v>109</v>
      </c>
      <c r="CL51" s="360" t="s">
        <v>109</v>
      </c>
      <c r="CM51" s="360" t="s">
        <v>109</v>
      </c>
      <c r="CN51" s="360" t="s">
        <v>109</v>
      </c>
      <c r="CO51" s="360" t="s">
        <v>109</v>
      </c>
      <c r="CP51" s="360">
        <v>6</v>
      </c>
      <c r="CQ51" s="360" t="s">
        <v>109</v>
      </c>
      <c r="CR51" s="360" t="s">
        <v>109</v>
      </c>
      <c r="CS51" s="360" t="s">
        <v>109</v>
      </c>
      <c r="CT51" s="360" t="s">
        <v>109</v>
      </c>
      <c r="CU51" s="360" t="s">
        <v>109</v>
      </c>
      <c r="CV51" s="360" t="s">
        <v>109</v>
      </c>
      <c r="CW51" s="360" t="s">
        <v>109</v>
      </c>
      <c r="CX51" s="360" t="s">
        <v>109</v>
      </c>
      <c r="CY51" s="360" t="s">
        <v>109</v>
      </c>
      <c r="CZ51" s="360" t="s">
        <v>109</v>
      </c>
      <c r="DA51" s="360" t="s">
        <v>109</v>
      </c>
      <c r="DB51" s="360" t="s">
        <v>109</v>
      </c>
      <c r="DC51" s="360" t="s">
        <v>109</v>
      </c>
      <c r="DD51" s="360">
        <v>6</v>
      </c>
      <c r="DE51" s="360" t="s">
        <v>109</v>
      </c>
      <c r="DF51" s="360" t="s">
        <v>109</v>
      </c>
      <c r="DG51" s="360" t="s">
        <v>109</v>
      </c>
      <c r="DH51" s="360" t="s">
        <v>109</v>
      </c>
      <c r="DI51" s="360" t="s">
        <v>109</v>
      </c>
      <c r="DJ51" s="360" t="s">
        <v>109</v>
      </c>
      <c r="DK51" s="360" t="s">
        <v>109</v>
      </c>
      <c r="DL51" s="360" t="s">
        <v>109</v>
      </c>
    </row>
    <row r="52" ht="31.5">
      <c r="A52" s="351" t="s">
        <v>161</v>
      </c>
      <c r="B52" s="352" t="s">
        <v>166</v>
      </c>
      <c r="C52" s="352" t="s">
        <v>167</v>
      </c>
      <c r="D52" s="360" t="s">
        <v>109</v>
      </c>
      <c r="E52" s="360" t="s">
        <v>109</v>
      </c>
      <c r="F52" s="360" t="s">
        <v>109</v>
      </c>
      <c r="G52" s="360" t="s">
        <v>109</v>
      </c>
      <c r="H52" s="360" t="s">
        <v>109</v>
      </c>
      <c r="I52" s="360" t="s">
        <v>109</v>
      </c>
      <c r="J52" s="360" t="s">
        <v>109</v>
      </c>
      <c r="K52" s="360" t="s">
        <v>109</v>
      </c>
      <c r="L52" s="360" t="s">
        <v>109</v>
      </c>
      <c r="M52" s="360" t="s">
        <v>109</v>
      </c>
      <c r="N52" s="360" t="s">
        <v>109</v>
      </c>
      <c r="O52" s="360" t="s">
        <v>109</v>
      </c>
      <c r="P52" s="360" t="s">
        <v>109</v>
      </c>
      <c r="Q52" s="360" t="s">
        <v>109</v>
      </c>
      <c r="R52" s="360" t="s">
        <v>109</v>
      </c>
      <c r="S52" s="360" t="s">
        <v>109</v>
      </c>
      <c r="T52" s="360" t="s">
        <v>109</v>
      </c>
      <c r="U52" s="360" t="s">
        <v>109</v>
      </c>
      <c r="V52" s="360" t="s">
        <v>109</v>
      </c>
      <c r="W52" s="360" t="s">
        <v>109</v>
      </c>
      <c r="X52" s="360" t="s">
        <v>109</v>
      </c>
      <c r="Y52" s="360" t="s">
        <v>109</v>
      </c>
      <c r="Z52" s="360" t="s">
        <v>109</v>
      </c>
      <c r="AA52" s="360" t="s">
        <v>109</v>
      </c>
      <c r="AB52" s="360" t="s">
        <v>109</v>
      </c>
      <c r="AC52" s="360" t="s">
        <v>109</v>
      </c>
      <c r="AD52" s="360" t="s">
        <v>109</v>
      </c>
      <c r="AE52" s="360" t="s">
        <v>109</v>
      </c>
      <c r="AF52" s="360" t="s">
        <v>109</v>
      </c>
      <c r="AG52" s="360" t="s">
        <v>109</v>
      </c>
      <c r="AH52" s="360" t="s">
        <v>109</v>
      </c>
      <c r="AI52" s="360" t="s">
        <v>109</v>
      </c>
      <c r="AJ52" s="360" t="s">
        <v>109</v>
      </c>
      <c r="AK52" s="360" t="s">
        <v>109</v>
      </c>
      <c r="AL52" s="360" t="s">
        <v>109</v>
      </c>
      <c r="AM52" s="360" t="s">
        <v>109</v>
      </c>
      <c r="AN52" s="360" t="s">
        <v>109</v>
      </c>
      <c r="AO52" s="360" t="s">
        <v>109</v>
      </c>
      <c r="AP52" s="360" t="s">
        <v>109</v>
      </c>
      <c r="AQ52" s="360" t="s">
        <v>109</v>
      </c>
      <c r="AR52" s="360" t="s">
        <v>109</v>
      </c>
      <c r="AS52" s="360" t="s">
        <v>109</v>
      </c>
      <c r="AT52" s="360" t="s">
        <v>109</v>
      </c>
      <c r="AU52" s="360" t="s">
        <v>109</v>
      </c>
      <c r="AV52" s="360" t="s">
        <v>109</v>
      </c>
      <c r="AW52" s="360" t="s">
        <v>109</v>
      </c>
      <c r="AX52" s="360" t="s">
        <v>109</v>
      </c>
      <c r="AY52" s="360" t="s">
        <v>109</v>
      </c>
      <c r="AZ52" s="360" t="s">
        <v>109</v>
      </c>
      <c r="BA52" s="360" t="s">
        <v>109</v>
      </c>
      <c r="BB52" s="360" t="s">
        <v>109</v>
      </c>
      <c r="BC52" s="360" t="s">
        <v>109</v>
      </c>
      <c r="BD52" s="360" t="s">
        <v>109</v>
      </c>
      <c r="BE52" s="360" t="s">
        <v>109</v>
      </c>
      <c r="BF52" s="360" t="s">
        <v>109</v>
      </c>
      <c r="BG52" s="360" t="s">
        <v>109</v>
      </c>
      <c r="BH52" s="360" t="s">
        <v>109</v>
      </c>
      <c r="BI52" s="360" t="s">
        <v>109</v>
      </c>
      <c r="BJ52" s="360" t="s">
        <v>109</v>
      </c>
      <c r="BK52" s="360" t="s">
        <v>109</v>
      </c>
      <c r="BL52" s="360" t="s">
        <v>109</v>
      </c>
      <c r="BM52" s="360" t="s">
        <v>109</v>
      </c>
      <c r="BN52" s="360" t="s">
        <v>109</v>
      </c>
      <c r="BO52" s="360" t="s">
        <v>109</v>
      </c>
      <c r="BP52" s="360" t="s">
        <v>109</v>
      </c>
      <c r="BQ52" s="360" t="s">
        <v>109</v>
      </c>
      <c r="BR52" s="360" t="s">
        <v>109</v>
      </c>
      <c r="BS52" s="360" t="s">
        <v>109</v>
      </c>
      <c r="BT52" s="360" t="s">
        <v>109</v>
      </c>
      <c r="BU52" s="360" t="s">
        <v>109</v>
      </c>
      <c r="BV52" s="360" t="s">
        <v>109</v>
      </c>
      <c r="BW52" s="360" t="s">
        <v>109</v>
      </c>
      <c r="BX52" s="360" t="s">
        <v>109</v>
      </c>
      <c r="BY52" s="360" t="s">
        <v>109</v>
      </c>
      <c r="BZ52" s="360" t="s">
        <v>109</v>
      </c>
      <c r="CA52" s="360" t="s">
        <v>109</v>
      </c>
      <c r="CB52" s="360" t="s">
        <v>109</v>
      </c>
      <c r="CC52" s="360" t="s">
        <v>109</v>
      </c>
      <c r="CD52" s="360" t="s">
        <v>109</v>
      </c>
      <c r="CE52" s="360" t="s">
        <v>109</v>
      </c>
      <c r="CF52" s="360" t="s">
        <v>109</v>
      </c>
      <c r="CG52" s="360" t="s">
        <v>109</v>
      </c>
      <c r="CH52" s="360" t="s">
        <v>109</v>
      </c>
      <c r="CI52" s="360" t="s">
        <v>109</v>
      </c>
      <c r="CJ52" s="360" t="s">
        <v>109</v>
      </c>
      <c r="CK52" s="360" t="s">
        <v>109</v>
      </c>
      <c r="CL52" s="360" t="s">
        <v>109</v>
      </c>
      <c r="CM52" s="360" t="s">
        <v>109</v>
      </c>
      <c r="CN52" s="360" t="s">
        <v>109</v>
      </c>
      <c r="CO52" s="360" t="s">
        <v>109</v>
      </c>
      <c r="CP52" s="360" t="s">
        <v>109</v>
      </c>
      <c r="CQ52" s="360" t="s">
        <v>109</v>
      </c>
      <c r="CR52" s="360" t="s">
        <v>109</v>
      </c>
      <c r="CS52" s="360" t="s">
        <v>109</v>
      </c>
      <c r="CT52" s="360" t="s">
        <v>109</v>
      </c>
      <c r="CU52" s="360" t="s">
        <v>109</v>
      </c>
      <c r="CV52" s="360" t="s">
        <v>109</v>
      </c>
      <c r="CW52" s="360" t="s">
        <v>109</v>
      </c>
      <c r="CX52" s="360" t="s">
        <v>109</v>
      </c>
      <c r="CY52" s="360" t="s">
        <v>109</v>
      </c>
      <c r="CZ52" s="360" t="s">
        <v>109</v>
      </c>
      <c r="DA52" s="360" t="s">
        <v>109</v>
      </c>
      <c r="DB52" s="360" t="s">
        <v>109</v>
      </c>
      <c r="DC52" s="360" t="s">
        <v>109</v>
      </c>
      <c r="DD52" s="360" t="s">
        <v>109</v>
      </c>
      <c r="DE52" s="360" t="s">
        <v>109</v>
      </c>
      <c r="DF52" s="360" t="s">
        <v>109</v>
      </c>
      <c r="DG52" s="360" t="s">
        <v>109</v>
      </c>
      <c r="DH52" s="360" t="s">
        <v>109</v>
      </c>
      <c r="DI52" s="360" t="s">
        <v>109</v>
      </c>
      <c r="DJ52" s="360" t="s">
        <v>109</v>
      </c>
      <c r="DK52" s="360" t="s">
        <v>109</v>
      </c>
      <c r="DL52" s="360" t="s">
        <v>109</v>
      </c>
    </row>
    <row r="53" ht="31.5">
      <c r="A53" s="351" t="s">
        <v>161</v>
      </c>
      <c r="B53" s="352" t="s">
        <v>169</v>
      </c>
      <c r="C53" s="352" t="s">
        <v>170</v>
      </c>
      <c r="D53" s="360" t="s">
        <v>109</v>
      </c>
      <c r="E53" s="360" t="s">
        <v>109</v>
      </c>
      <c r="F53" s="360" t="s">
        <v>109</v>
      </c>
      <c r="G53" s="360" t="s">
        <v>109</v>
      </c>
      <c r="H53" s="360" t="s">
        <v>109</v>
      </c>
      <c r="I53" s="360" t="s">
        <v>109</v>
      </c>
      <c r="J53" s="360" t="s">
        <v>109</v>
      </c>
      <c r="K53" s="360" t="s">
        <v>109</v>
      </c>
      <c r="L53" s="360" t="s">
        <v>109</v>
      </c>
      <c r="M53" s="360" t="s">
        <v>109</v>
      </c>
      <c r="N53" s="360" t="s">
        <v>109</v>
      </c>
      <c r="O53" s="360" t="s">
        <v>109</v>
      </c>
      <c r="P53" s="360" t="s">
        <v>109</v>
      </c>
      <c r="Q53" s="360" t="s">
        <v>109</v>
      </c>
      <c r="R53" s="360" t="s">
        <v>109</v>
      </c>
      <c r="S53" s="360" t="s">
        <v>109</v>
      </c>
      <c r="T53" s="360" t="s">
        <v>109</v>
      </c>
      <c r="U53" s="360" t="s">
        <v>109</v>
      </c>
      <c r="V53" s="360" t="s">
        <v>109</v>
      </c>
      <c r="W53" s="360" t="s">
        <v>109</v>
      </c>
      <c r="X53" s="360" t="s">
        <v>109</v>
      </c>
      <c r="Y53" s="360" t="s">
        <v>109</v>
      </c>
      <c r="Z53" s="360" t="s">
        <v>109</v>
      </c>
      <c r="AA53" s="360" t="s">
        <v>109</v>
      </c>
      <c r="AB53" s="360" t="s">
        <v>109</v>
      </c>
      <c r="AC53" s="360" t="s">
        <v>109</v>
      </c>
      <c r="AD53" s="360" t="s">
        <v>109</v>
      </c>
      <c r="AE53" s="360" t="s">
        <v>109</v>
      </c>
      <c r="AF53" s="360" t="s">
        <v>109</v>
      </c>
      <c r="AG53" s="360" t="s">
        <v>109</v>
      </c>
      <c r="AH53" s="360" t="s">
        <v>109</v>
      </c>
      <c r="AI53" s="360" t="s">
        <v>109</v>
      </c>
      <c r="AJ53" s="360" t="s">
        <v>109</v>
      </c>
      <c r="AK53" s="360" t="s">
        <v>109</v>
      </c>
      <c r="AL53" s="360" t="s">
        <v>109</v>
      </c>
      <c r="AM53" s="360" t="s">
        <v>109</v>
      </c>
      <c r="AN53" s="360" t="s">
        <v>109</v>
      </c>
      <c r="AO53" s="360" t="s">
        <v>109</v>
      </c>
      <c r="AP53" s="360" t="s">
        <v>109</v>
      </c>
      <c r="AQ53" s="360" t="s">
        <v>109</v>
      </c>
      <c r="AR53" s="360" t="s">
        <v>109</v>
      </c>
      <c r="AS53" s="360" t="s">
        <v>109</v>
      </c>
      <c r="AT53" s="360" t="s">
        <v>109</v>
      </c>
      <c r="AU53" s="360" t="s">
        <v>109</v>
      </c>
      <c r="AV53" s="360" t="s">
        <v>109</v>
      </c>
      <c r="AW53" s="360" t="s">
        <v>109</v>
      </c>
      <c r="AX53" s="360" t="s">
        <v>109</v>
      </c>
      <c r="AY53" s="360" t="s">
        <v>109</v>
      </c>
      <c r="AZ53" s="360" t="s">
        <v>109</v>
      </c>
      <c r="BA53" s="360" t="s">
        <v>109</v>
      </c>
      <c r="BB53" s="360" t="s">
        <v>109</v>
      </c>
      <c r="BC53" s="360" t="s">
        <v>109</v>
      </c>
      <c r="BD53" s="360" t="s">
        <v>109</v>
      </c>
      <c r="BE53" s="360" t="s">
        <v>109</v>
      </c>
      <c r="BF53" s="360" t="s">
        <v>109</v>
      </c>
      <c r="BG53" s="360" t="s">
        <v>109</v>
      </c>
      <c r="BH53" s="360" t="s">
        <v>109</v>
      </c>
      <c r="BI53" s="360" t="s">
        <v>109</v>
      </c>
      <c r="BJ53" s="360" t="s">
        <v>109</v>
      </c>
      <c r="BK53" s="360" t="s">
        <v>109</v>
      </c>
      <c r="BL53" s="360" t="s">
        <v>109</v>
      </c>
      <c r="BM53" s="360" t="s">
        <v>109</v>
      </c>
      <c r="BN53" s="360" t="s">
        <v>109</v>
      </c>
      <c r="BO53" s="360" t="s">
        <v>109</v>
      </c>
      <c r="BP53" s="360" t="s">
        <v>109</v>
      </c>
      <c r="BQ53" s="360" t="s">
        <v>109</v>
      </c>
      <c r="BR53" s="360" t="s">
        <v>109</v>
      </c>
      <c r="BS53" s="360" t="s">
        <v>109</v>
      </c>
      <c r="BT53" s="360" t="s">
        <v>109</v>
      </c>
      <c r="BU53" s="360" t="s">
        <v>109</v>
      </c>
      <c r="BV53" s="360" t="s">
        <v>109</v>
      </c>
      <c r="BW53" s="360" t="s">
        <v>109</v>
      </c>
      <c r="BX53" s="360" t="s">
        <v>109</v>
      </c>
      <c r="BY53" s="360" t="s">
        <v>109</v>
      </c>
      <c r="BZ53" s="360" t="s">
        <v>109</v>
      </c>
      <c r="CA53" s="360" t="s">
        <v>109</v>
      </c>
      <c r="CB53" s="360" t="s">
        <v>109</v>
      </c>
      <c r="CC53" s="360" t="s">
        <v>109</v>
      </c>
      <c r="CD53" s="360" t="s">
        <v>109</v>
      </c>
      <c r="CE53" s="360" t="s">
        <v>109</v>
      </c>
      <c r="CF53" s="360" t="s">
        <v>109</v>
      </c>
      <c r="CG53" s="360" t="s">
        <v>109</v>
      </c>
      <c r="CH53" s="360" t="s">
        <v>109</v>
      </c>
      <c r="CI53" s="360" t="s">
        <v>109</v>
      </c>
      <c r="CJ53" s="360" t="s">
        <v>109</v>
      </c>
      <c r="CK53" s="360" t="s">
        <v>109</v>
      </c>
      <c r="CL53" s="360" t="s">
        <v>109</v>
      </c>
      <c r="CM53" s="360" t="s">
        <v>109</v>
      </c>
      <c r="CN53" s="360" t="s">
        <v>109</v>
      </c>
      <c r="CO53" s="360" t="s">
        <v>109</v>
      </c>
      <c r="CP53" s="360" t="s">
        <v>109</v>
      </c>
      <c r="CQ53" s="360" t="s">
        <v>109</v>
      </c>
      <c r="CR53" s="360" t="s">
        <v>109</v>
      </c>
      <c r="CS53" s="360" t="s">
        <v>109</v>
      </c>
      <c r="CT53" s="360" t="s">
        <v>109</v>
      </c>
      <c r="CU53" s="360" t="s">
        <v>109</v>
      </c>
      <c r="CV53" s="360" t="s">
        <v>109</v>
      </c>
      <c r="CW53" s="360" t="s">
        <v>109</v>
      </c>
      <c r="CX53" s="360" t="s">
        <v>109</v>
      </c>
      <c r="CY53" s="360" t="s">
        <v>109</v>
      </c>
      <c r="CZ53" s="360" t="s">
        <v>109</v>
      </c>
      <c r="DA53" s="360" t="s">
        <v>109</v>
      </c>
      <c r="DB53" s="360" t="s">
        <v>109</v>
      </c>
      <c r="DC53" s="360" t="s">
        <v>109</v>
      </c>
      <c r="DD53" s="360" t="s">
        <v>109</v>
      </c>
      <c r="DE53" s="360" t="s">
        <v>109</v>
      </c>
      <c r="DF53" s="360" t="s">
        <v>109</v>
      </c>
      <c r="DG53" s="360" t="s">
        <v>109</v>
      </c>
      <c r="DH53" s="360" t="s">
        <v>109</v>
      </c>
      <c r="DI53" s="360" t="s">
        <v>109</v>
      </c>
      <c r="DJ53" s="360" t="s">
        <v>109</v>
      </c>
      <c r="DK53" s="360" t="s">
        <v>109</v>
      </c>
      <c r="DL53" s="360" t="s">
        <v>109</v>
      </c>
    </row>
    <row r="54" ht="31.5">
      <c r="A54" s="351" t="s">
        <v>161</v>
      </c>
      <c r="B54" s="352" t="s">
        <v>171</v>
      </c>
      <c r="C54" s="352" t="s">
        <v>172</v>
      </c>
      <c r="D54" s="360">
        <v>0.40000000000000002</v>
      </c>
      <c r="E54" s="360" t="s">
        <v>109</v>
      </c>
      <c r="F54" s="360" t="s">
        <v>109</v>
      </c>
      <c r="G54" s="360" t="s">
        <v>109</v>
      </c>
      <c r="H54" s="360" t="s">
        <v>109</v>
      </c>
      <c r="I54" s="360" t="s">
        <v>109</v>
      </c>
      <c r="J54" s="360">
        <v>1</v>
      </c>
      <c r="K54" s="360">
        <v>0.40000000000000002</v>
      </c>
      <c r="L54" s="360" t="s">
        <v>109</v>
      </c>
      <c r="M54" s="360" t="s">
        <v>109</v>
      </c>
      <c r="N54" s="360" t="s">
        <v>109</v>
      </c>
      <c r="O54" s="360" t="s">
        <v>109</v>
      </c>
      <c r="P54" s="360" t="s">
        <v>109</v>
      </c>
      <c r="Q54" s="360">
        <v>1</v>
      </c>
      <c r="R54" s="360" t="s">
        <v>109</v>
      </c>
      <c r="S54" s="360" t="s">
        <v>109</v>
      </c>
      <c r="T54" s="360" t="s">
        <v>109</v>
      </c>
      <c r="U54" s="360" t="s">
        <v>109</v>
      </c>
      <c r="V54" s="360" t="s">
        <v>109</v>
      </c>
      <c r="W54" s="360" t="s">
        <v>109</v>
      </c>
      <c r="X54" s="360" t="s">
        <v>109</v>
      </c>
      <c r="Y54" s="360" t="s">
        <v>109</v>
      </c>
      <c r="Z54" s="360" t="s">
        <v>109</v>
      </c>
      <c r="AA54" s="360" t="s">
        <v>109</v>
      </c>
      <c r="AB54" s="360" t="s">
        <v>109</v>
      </c>
      <c r="AC54" s="360" t="s">
        <v>109</v>
      </c>
      <c r="AD54" s="360" t="s">
        <v>109</v>
      </c>
      <c r="AE54" s="360" t="s">
        <v>109</v>
      </c>
      <c r="AF54" s="360" t="s">
        <v>109</v>
      </c>
      <c r="AG54" s="360" t="s">
        <v>109</v>
      </c>
      <c r="AH54" s="360" t="s">
        <v>109</v>
      </c>
      <c r="AI54" s="360" t="s">
        <v>109</v>
      </c>
      <c r="AJ54" s="360" t="s">
        <v>109</v>
      </c>
      <c r="AK54" s="360" t="s">
        <v>109</v>
      </c>
      <c r="AL54" s="360" t="s">
        <v>109</v>
      </c>
      <c r="AM54" s="360" t="s">
        <v>109</v>
      </c>
      <c r="AN54" s="360" t="s">
        <v>109</v>
      </c>
      <c r="AO54" s="360" t="s">
        <v>109</v>
      </c>
      <c r="AP54" s="360" t="s">
        <v>109</v>
      </c>
      <c r="AQ54" s="360" t="s">
        <v>109</v>
      </c>
      <c r="AR54" s="360" t="s">
        <v>109</v>
      </c>
      <c r="AS54" s="360" t="s">
        <v>109</v>
      </c>
      <c r="AT54" s="360">
        <v>0.40000000000000002</v>
      </c>
      <c r="AU54" s="360" t="s">
        <v>109</v>
      </c>
      <c r="AV54" s="360" t="s">
        <v>109</v>
      </c>
      <c r="AW54" s="360" t="s">
        <v>109</v>
      </c>
      <c r="AX54" s="360" t="s">
        <v>109</v>
      </c>
      <c r="AY54" s="360" t="s">
        <v>109</v>
      </c>
      <c r="AZ54" s="360">
        <v>1</v>
      </c>
      <c r="BA54" s="360">
        <v>0.40000000000000002</v>
      </c>
      <c r="BB54" s="360" t="s">
        <v>109</v>
      </c>
      <c r="BC54" s="360" t="s">
        <v>109</v>
      </c>
      <c r="BD54" s="360" t="s">
        <v>109</v>
      </c>
      <c r="BE54" s="360" t="s">
        <v>109</v>
      </c>
      <c r="BF54" s="360" t="s">
        <v>109</v>
      </c>
      <c r="BG54" s="360">
        <v>1</v>
      </c>
      <c r="BH54" s="360" t="s">
        <v>109</v>
      </c>
      <c r="BI54" s="360" t="s">
        <v>109</v>
      </c>
      <c r="BJ54" s="360" t="s">
        <v>109</v>
      </c>
      <c r="BK54" s="360" t="s">
        <v>109</v>
      </c>
      <c r="BL54" s="360" t="s">
        <v>109</v>
      </c>
      <c r="BM54" s="360" t="s">
        <v>109</v>
      </c>
      <c r="BN54" s="360" t="s">
        <v>109</v>
      </c>
      <c r="BO54" s="360" t="s">
        <v>109</v>
      </c>
      <c r="BP54" s="360" t="s">
        <v>109</v>
      </c>
      <c r="BQ54" s="360" t="s">
        <v>109</v>
      </c>
      <c r="BR54" s="360" t="s">
        <v>109</v>
      </c>
      <c r="BS54" s="360" t="s">
        <v>109</v>
      </c>
      <c r="BT54" s="360" t="s">
        <v>109</v>
      </c>
      <c r="BU54" s="360" t="s">
        <v>109</v>
      </c>
      <c r="BV54" s="360" t="s">
        <v>109</v>
      </c>
      <c r="BW54" s="360" t="s">
        <v>109</v>
      </c>
      <c r="BX54" s="360" t="s">
        <v>109</v>
      </c>
      <c r="BY54" s="360" t="s">
        <v>109</v>
      </c>
      <c r="BZ54" s="360" t="s">
        <v>109</v>
      </c>
      <c r="CA54" s="360" t="s">
        <v>109</v>
      </c>
      <c r="CB54" s="360" t="s">
        <v>109</v>
      </c>
      <c r="CC54" s="360" t="s">
        <v>109</v>
      </c>
      <c r="CD54" s="360" t="s">
        <v>109</v>
      </c>
      <c r="CE54" s="360" t="s">
        <v>109</v>
      </c>
      <c r="CF54" s="360" t="s">
        <v>109</v>
      </c>
      <c r="CG54" s="360" t="s">
        <v>109</v>
      </c>
      <c r="CH54" s="360" t="s">
        <v>109</v>
      </c>
      <c r="CI54" s="360" t="s">
        <v>109</v>
      </c>
      <c r="CJ54" s="360" t="s">
        <v>109</v>
      </c>
      <c r="CK54" s="360" t="s">
        <v>109</v>
      </c>
      <c r="CL54" s="360" t="s">
        <v>109</v>
      </c>
      <c r="CM54" s="360" t="s">
        <v>109</v>
      </c>
      <c r="CN54" s="360" t="s">
        <v>109</v>
      </c>
      <c r="CO54" s="360" t="s">
        <v>109</v>
      </c>
      <c r="CP54" s="360" t="s">
        <v>109</v>
      </c>
      <c r="CQ54" s="360" t="s">
        <v>109</v>
      </c>
      <c r="CR54" s="360" t="s">
        <v>109</v>
      </c>
      <c r="CS54" s="360" t="s">
        <v>109</v>
      </c>
      <c r="CT54" s="360" t="s">
        <v>109</v>
      </c>
      <c r="CU54" s="360" t="s">
        <v>109</v>
      </c>
      <c r="CV54" s="360" t="s">
        <v>109</v>
      </c>
      <c r="CW54" s="360" t="s">
        <v>109</v>
      </c>
      <c r="CX54" s="360">
        <v>0.40000000000000002</v>
      </c>
      <c r="CY54" s="360" t="s">
        <v>109</v>
      </c>
      <c r="CZ54" s="360" t="s">
        <v>109</v>
      </c>
      <c r="DA54" s="360" t="s">
        <v>109</v>
      </c>
      <c r="DB54" s="360" t="s">
        <v>109</v>
      </c>
      <c r="DC54" s="360" t="s">
        <v>109</v>
      </c>
      <c r="DD54" s="360">
        <v>1</v>
      </c>
      <c r="DE54" s="360">
        <v>0.40000000000000002</v>
      </c>
      <c r="DF54" s="360" t="s">
        <v>109</v>
      </c>
      <c r="DG54" s="360" t="s">
        <v>109</v>
      </c>
      <c r="DH54" s="360" t="s">
        <v>109</v>
      </c>
      <c r="DI54" s="360" t="s">
        <v>109</v>
      </c>
      <c r="DJ54" s="360" t="s">
        <v>109</v>
      </c>
      <c r="DK54" s="360">
        <v>1</v>
      </c>
      <c r="DL54" s="360" t="s">
        <v>109</v>
      </c>
    </row>
    <row r="55" ht="63">
      <c r="A55" s="351" t="s">
        <v>161</v>
      </c>
      <c r="B55" s="352" t="s">
        <v>173</v>
      </c>
      <c r="C55" s="352" t="s">
        <v>174</v>
      </c>
      <c r="D55" s="360" t="s">
        <v>109</v>
      </c>
      <c r="E55" s="360" t="s">
        <v>109</v>
      </c>
      <c r="F55" s="360" t="s">
        <v>109</v>
      </c>
      <c r="G55" s="360" t="s">
        <v>109</v>
      </c>
      <c r="H55" s="360" t="s">
        <v>109</v>
      </c>
      <c r="I55" s="360" t="s">
        <v>109</v>
      </c>
      <c r="J55" s="360" t="s">
        <v>109</v>
      </c>
      <c r="K55" s="360" t="s">
        <v>109</v>
      </c>
      <c r="L55" s="360" t="s">
        <v>109</v>
      </c>
      <c r="M55" s="360" t="s">
        <v>109</v>
      </c>
      <c r="N55" s="360" t="s">
        <v>109</v>
      </c>
      <c r="O55" s="360" t="s">
        <v>109</v>
      </c>
      <c r="P55" s="360" t="s">
        <v>109</v>
      </c>
      <c r="Q55" s="360" t="s">
        <v>109</v>
      </c>
      <c r="R55" s="360" t="s">
        <v>109</v>
      </c>
      <c r="S55" s="360" t="s">
        <v>109</v>
      </c>
      <c r="T55" s="360" t="s">
        <v>109</v>
      </c>
      <c r="U55" s="360" t="s">
        <v>109</v>
      </c>
      <c r="V55" s="360" t="s">
        <v>109</v>
      </c>
      <c r="W55" s="360" t="s">
        <v>109</v>
      </c>
      <c r="X55" s="360" t="s">
        <v>109</v>
      </c>
      <c r="Y55" s="360" t="s">
        <v>109</v>
      </c>
      <c r="Z55" s="360" t="s">
        <v>109</v>
      </c>
      <c r="AA55" s="360" t="s">
        <v>109</v>
      </c>
      <c r="AB55" s="360" t="s">
        <v>109</v>
      </c>
      <c r="AC55" s="360" t="s">
        <v>109</v>
      </c>
      <c r="AD55" s="360" t="s">
        <v>109</v>
      </c>
      <c r="AE55" s="360" t="s">
        <v>109</v>
      </c>
      <c r="AF55" s="360" t="s">
        <v>109</v>
      </c>
      <c r="AG55" s="360" t="s">
        <v>109</v>
      </c>
      <c r="AH55" s="360" t="s">
        <v>109</v>
      </c>
      <c r="AI55" s="360" t="s">
        <v>109</v>
      </c>
      <c r="AJ55" s="360" t="s">
        <v>109</v>
      </c>
      <c r="AK55" s="360" t="s">
        <v>109</v>
      </c>
      <c r="AL55" s="360" t="s">
        <v>109</v>
      </c>
      <c r="AM55" s="360" t="s">
        <v>109</v>
      </c>
      <c r="AN55" s="360" t="s">
        <v>109</v>
      </c>
      <c r="AO55" s="360" t="s">
        <v>109</v>
      </c>
      <c r="AP55" s="360" t="s">
        <v>109</v>
      </c>
      <c r="AQ55" s="360" t="s">
        <v>109</v>
      </c>
      <c r="AR55" s="360" t="s">
        <v>109</v>
      </c>
      <c r="AS55" s="360" t="s">
        <v>109</v>
      </c>
      <c r="AT55" s="360" t="s">
        <v>109</v>
      </c>
      <c r="AU55" s="360" t="s">
        <v>109</v>
      </c>
      <c r="AV55" s="360" t="s">
        <v>109</v>
      </c>
      <c r="AW55" s="360" t="s">
        <v>109</v>
      </c>
      <c r="AX55" s="360" t="s">
        <v>109</v>
      </c>
      <c r="AY55" s="360" t="s">
        <v>109</v>
      </c>
      <c r="AZ55" s="360" t="s">
        <v>109</v>
      </c>
      <c r="BA55" s="360" t="s">
        <v>109</v>
      </c>
      <c r="BB55" s="360" t="s">
        <v>109</v>
      </c>
      <c r="BC55" s="360" t="s">
        <v>109</v>
      </c>
      <c r="BD55" s="360" t="s">
        <v>109</v>
      </c>
      <c r="BE55" s="360" t="s">
        <v>109</v>
      </c>
      <c r="BF55" s="360" t="s">
        <v>109</v>
      </c>
      <c r="BG55" s="360" t="s">
        <v>109</v>
      </c>
      <c r="BH55" s="360" t="s">
        <v>109</v>
      </c>
      <c r="BI55" s="360" t="s">
        <v>109</v>
      </c>
      <c r="BJ55" s="360" t="s">
        <v>109</v>
      </c>
      <c r="BK55" s="360" t="s">
        <v>109</v>
      </c>
      <c r="BL55" s="360" t="s">
        <v>109</v>
      </c>
      <c r="BM55" s="360" t="s">
        <v>109</v>
      </c>
      <c r="BN55" s="360" t="s">
        <v>109</v>
      </c>
      <c r="BO55" s="360" t="s">
        <v>109</v>
      </c>
      <c r="BP55" s="360" t="s">
        <v>109</v>
      </c>
      <c r="BQ55" s="360" t="s">
        <v>109</v>
      </c>
      <c r="BR55" s="360" t="s">
        <v>109</v>
      </c>
      <c r="BS55" s="360" t="s">
        <v>109</v>
      </c>
      <c r="BT55" s="360" t="s">
        <v>109</v>
      </c>
      <c r="BU55" s="360" t="s">
        <v>109</v>
      </c>
      <c r="BV55" s="360" t="s">
        <v>109</v>
      </c>
      <c r="BW55" s="360" t="s">
        <v>109</v>
      </c>
      <c r="BX55" s="360" t="s">
        <v>109</v>
      </c>
      <c r="BY55" s="360" t="s">
        <v>109</v>
      </c>
      <c r="BZ55" s="360" t="s">
        <v>109</v>
      </c>
      <c r="CA55" s="360" t="s">
        <v>109</v>
      </c>
      <c r="CB55" s="360" t="s">
        <v>109</v>
      </c>
      <c r="CC55" s="360" t="s">
        <v>109</v>
      </c>
      <c r="CD55" s="360" t="s">
        <v>109</v>
      </c>
      <c r="CE55" s="360" t="s">
        <v>109</v>
      </c>
      <c r="CF55" s="360" t="s">
        <v>109</v>
      </c>
      <c r="CG55" s="360" t="s">
        <v>109</v>
      </c>
      <c r="CH55" s="360" t="s">
        <v>109</v>
      </c>
      <c r="CI55" s="360" t="s">
        <v>109</v>
      </c>
      <c r="CJ55" s="360" t="s">
        <v>109</v>
      </c>
      <c r="CK55" s="360" t="s">
        <v>109</v>
      </c>
      <c r="CL55" s="360" t="s">
        <v>109</v>
      </c>
      <c r="CM55" s="360" t="s">
        <v>109</v>
      </c>
      <c r="CN55" s="360" t="s">
        <v>109</v>
      </c>
      <c r="CO55" s="360" t="s">
        <v>109</v>
      </c>
      <c r="CP55" s="360" t="s">
        <v>109</v>
      </c>
      <c r="CQ55" s="360" t="s">
        <v>109</v>
      </c>
      <c r="CR55" s="360" t="s">
        <v>109</v>
      </c>
      <c r="CS55" s="360" t="s">
        <v>109</v>
      </c>
      <c r="CT55" s="360" t="s">
        <v>109</v>
      </c>
      <c r="CU55" s="360" t="s">
        <v>109</v>
      </c>
      <c r="CV55" s="360" t="s">
        <v>109</v>
      </c>
      <c r="CW55" s="360" t="s">
        <v>109</v>
      </c>
      <c r="CX55" s="360" t="s">
        <v>109</v>
      </c>
      <c r="CY55" s="360" t="s">
        <v>109</v>
      </c>
      <c r="CZ55" s="360" t="s">
        <v>109</v>
      </c>
      <c r="DA55" s="360" t="s">
        <v>109</v>
      </c>
      <c r="DB55" s="360" t="s">
        <v>109</v>
      </c>
      <c r="DC55" s="360" t="s">
        <v>109</v>
      </c>
      <c r="DD55" s="360" t="s">
        <v>109</v>
      </c>
      <c r="DE55" s="360" t="s">
        <v>109</v>
      </c>
      <c r="DF55" s="360" t="s">
        <v>109</v>
      </c>
      <c r="DG55" s="360" t="s">
        <v>109</v>
      </c>
      <c r="DH55" s="360" t="s">
        <v>109</v>
      </c>
      <c r="DI55" s="360" t="s">
        <v>109</v>
      </c>
      <c r="DJ55" s="360" t="s">
        <v>109</v>
      </c>
      <c r="DK55" s="360" t="s">
        <v>109</v>
      </c>
      <c r="DL55" s="360" t="s">
        <v>109</v>
      </c>
    </row>
    <row r="56" ht="63">
      <c r="A56" s="351" t="s">
        <v>161</v>
      </c>
      <c r="B56" s="352" t="s">
        <v>175</v>
      </c>
      <c r="C56" s="352" t="s">
        <v>176</v>
      </c>
      <c r="D56" s="360" t="s">
        <v>109</v>
      </c>
      <c r="E56" s="360" t="s">
        <v>109</v>
      </c>
      <c r="F56" s="360" t="s">
        <v>109</v>
      </c>
      <c r="G56" s="360" t="s">
        <v>109</v>
      </c>
      <c r="H56" s="360" t="s">
        <v>109</v>
      </c>
      <c r="I56" s="360" t="s">
        <v>109</v>
      </c>
      <c r="J56" s="360" t="s">
        <v>109</v>
      </c>
      <c r="K56" s="360" t="s">
        <v>109</v>
      </c>
      <c r="L56" s="360" t="s">
        <v>109</v>
      </c>
      <c r="M56" s="360" t="s">
        <v>109</v>
      </c>
      <c r="N56" s="360" t="s">
        <v>109</v>
      </c>
      <c r="O56" s="360" t="s">
        <v>109</v>
      </c>
      <c r="P56" s="360" t="s">
        <v>109</v>
      </c>
      <c r="Q56" s="360" t="s">
        <v>109</v>
      </c>
      <c r="R56" s="360" t="s">
        <v>109</v>
      </c>
      <c r="S56" s="360" t="s">
        <v>109</v>
      </c>
      <c r="T56" s="360" t="s">
        <v>109</v>
      </c>
      <c r="U56" s="360" t="s">
        <v>109</v>
      </c>
      <c r="V56" s="360" t="s">
        <v>109</v>
      </c>
      <c r="W56" s="360" t="s">
        <v>109</v>
      </c>
      <c r="X56" s="360" t="s">
        <v>109</v>
      </c>
      <c r="Y56" s="360" t="s">
        <v>109</v>
      </c>
      <c r="Z56" s="360" t="s">
        <v>109</v>
      </c>
      <c r="AA56" s="360" t="s">
        <v>109</v>
      </c>
      <c r="AB56" s="360" t="s">
        <v>109</v>
      </c>
      <c r="AC56" s="360" t="s">
        <v>109</v>
      </c>
      <c r="AD56" s="360" t="s">
        <v>109</v>
      </c>
      <c r="AE56" s="360" t="s">
        <v>109</v>
      </c>
      <c r="AF56" s="360" t="s">
        <v>109</v>
      </c>
      <c r="AG56" s="360" t="s">
        <v>109</v>
      </c>
      <c r="AH56" s="360" t="s">
        <v>109</v>
      </c>
      <c r="AI56" s="360" t="s">
        <v>109</v>
      </c>
      <c r="AJ56" s="360" t="s">
        <v>109</v>
      </c>
      <c r="AK56" s="360" t="s">
        <v>109</v>
      </c>
      <c r="AL56" s="360" t="s">
        <v>109</v>
      </c>
      <c r="AM56" s="360" t="s">
        <v>109</v>
      </c>
      <c r="AN56" s="360" t="s">
        <v>109</v>
      </c>
      <c r="AO56" s="360" t="s">
        <v>109</v>
      </c>
      <c r="AP56" s="360" t="s">
        <v>109</v>
      </c>
      <c r="AQ56" s="360" t="s">
        <v>109</v>
      </c>
      <c r="AR56" s="360" t="s">
        <v>109</v>
      </c>
      <c r="AS56" s="360" t="s">
        <v>109</v>
      </c>
      <c r="AT56" s="360" t="s">
        <v>109</v>
      </c>
      <c r="AU56" s="360" t="s">
        <v>109</v>
      </c>
      <c r="AV56" s="360" t="s">
        <v>109</v>
      </c>
      <c r="AW56" s="360" t="s">
        <v>109</v>
      </c>
      <c r="AX56" s="360" t="s">
        <v>109</v>
      </c>
      <c r="AY56" s="360" t="s">
        <v>109</v>
      </c>
      <c r="AZ56" s="360" t="s">
        <v>109</v>
      </c>
      <c r="BA56" s="360" t="s">
        <v>109</v>
      </c>
      <c r="BB56" s="360" t="s">
        <v>109</v>
      </c>
      <c r="BC56" s="360" t="s">
        <v>109</v>
      </c>
      <c r="BD56" s="360" t="s">
        <v>109</v>
      </c>
      <c r="BE56" s="360" t="s">
        <v>109</v>
      </c>
      <c r="BF56" s="360" t="s">
        <v>109</v>
      </c>
      <c r="BG56" s="360" t="s">
        <v>109</v>
      </c>
      <c r="BH56" s="360" t="s">
        <v>109</v>
      </c>
      <c r="BI56" s="360" t="s">
        <v>109</v>
      </c>
      <c r="BJ56" s="360" t="s">
        <v>109</v>
      </c>
      <c r="BK56" s="360" t="s">
        <v>109</v>
      </c>
      <c r="BL56" s="360" t="s">
        <v>109</v>
      </c>
      <c r="BM56" s="360" t="s">
        <v>109</v>
      </c>
      <c r="BN56" s="360" t="s">
        <v>109</v>
      </c>
      <c r="BO56" s="360" t="s">
        <v>109</v>
      </c>
      <c r="BP56" s="360" t="s">
        <v>109</v>
      </c>
      <c r="BQ56" s="360" t="s">
        <v>109</v>
      </c>
      <c r="BR56" s="360" t="s">
        <v>109</v>
      </c>
      <c r="BS56" s="360" t="s">
        <v>109</v>
      </c>
      <c r="BT56" s="360" t="s">
        <v>109</v>
      </c>
      <c r="BU56" s="360" t="s">
        <v>109</v>
      </c>
      <c r="BV56" s="360" t="s">
        <v>109</v>
      </c>
      <c r="BW56" s="360" t="s">
        <v>109</v>
      </c>
      <c r="BX56" s="360" t="s">
        <v>109</v>
      </c>
      <c r="BY56" s="360" t="s">
        <v>109</v>
      </c>
      <c r="BZ56" s="360" t="s">
        <v>109</v>
      </c>
      <c r="CA56" s="360" t="s">
        <v>109</v>
      </c>
      <c r="CB56" s="360" t="s">
        <v>109</v>
      </c>
      <c r="CC56" s="360" t="s">
        <v>109</v>
      </c>
      <c r="CD56" s="360" t="s">
        <v>109</v>
      </c>
      <c r="CE56" s="360" t="s">
        <v>109</v>
      </c>
      <c r="CF56" s="360" t="s">
        <v>109</v>
      </c>
      <c r="CG56" s="360" t="s">
        <v>109</v>
      </c>
      <c r="CH56" s="360" t="s">
        <v>109</v>
      </c>
      <c r="CI56" s="360" t="s">
        <v>109</v>
      </c>
      <c r="CJ56" s="360" t="s">
        <v>109</v>
      </c>
      <c r="CK56" s="360" t="s">
        <v>109</v>
      </c>
      <c r="CL56" s="360" t="s">
        <v>109</v>
      </c>
      <c r="CM56" s="360" t="s">
        <v>109</v>
      </c>
      <c r="CN56" s="360" t="s">
        <v>109</v>
      </c>
      <c r="CO56" s="360" t="s">
        <v>109</v>
      </c>
      <c r="CP56" s="360" t="s">
        <v>109</v>
      </c>
      <c r="CQ56" s="360" t="s">
        <v>109</v>
      </c>
      <c r="CR56" s="360" t="s">
        <v>109</v>
      </c>
      <c r="CS56" s="360" t="s">
        <v>109</v>
      </c>
      <c r="CT56" s="360" t="s">
        <v>109</v>
      </c>
      <c r="CU56" s="360" t="s">
        <v>109</v>
      </c>
      <c r="CV56" s="360" t="s">
        <v>109</v>
      </c>
      <c r="CW56" s="360" t="s">
        <v>109</v>
      </c>
      <c r="CX56" s="360" t="s">
        <v>109</v>
      </c>
      <c r="CY56" s="360" t="s">
        <v>109</v>
      </c>
      <c r="CZ56" s="360" t="s">
        <v>109</v>
      </c>
      <c r="DA56" s="360" t="s">
        <v>109</v>
      </c>
      <c r="DB56" s="360" t="s">
        <v>109</v>
      </c>
      <c r="DC56" s="360" t="s">
        <v>109</v>
      </c>
      <c r="DD56" s="360" t="s">
        <v>109</v>
      </c>
      <c r="DE56" s="360" t="s">
        <v>109</v>
      </c>
      <c r="DF56" s="360" t="s">
        <v>109</v>
      </c>
      <c r="DG56" s="360" t="s">
        <v>109</v>
      </c>
      <c r="DH56" s="360" t="s">
        <v>109</v>
      </c>
      <c r="DI56" s="360" t="s">
        <v>109</v>
      </c>
      <c r="DJ56" s="360" t="s">
        <v>109</v>
      </c>
      <c r="DK56" s="360" t="s">
        <v>109</v>
      </c>
      <c r="DL56" s="360" t="s">
        <v>109</v>
      </c>
    </row>
    <row r="57" ht="43.5" customHeight="1">
      <c r="A57" s="351" t="s">
        <v>161</v>
      </c>
      <c r="B57" s="352" t="s">
        <v>177</v>
      </c>
      <c r="C57" s="352" t="s">
        <v>178</v>
      </c>
      <c r="D57" s="360" t="s">
        <v>109</v>
      </c>
      <c r="E57" s="360" t="s">
        <v>109</v>
      </c>
      <c r="F57" s="360" t="s">
        <v>109</v>
      </c>
      <c r="G57" s="360" t="s">
        <v>109</v>
      </c>
      <c r="H57" s="360" t="s">
        <v>109</v>
      </c>
      <c r="I57" s="360" t="s">
        <v>109</v>
      </c>
      <c r="J57" s="360" t="s">
        <v>109</v>
      </c>
      <c r="K57" s="360" t="s">
        <v>109</v>
      </c>
      <c r="L57" s="360" t="s">
        <v>109</v>
      </c>
      <c r="M57" s="360" t="s">
        <v>109</v>
      </c>
      <c r="N57" s="360" t="s">
        <v>109</v>
      </c>
      <c r="O57" s="360" t="s">
        <v>109</v>
      </c>
      <c r="P57" s="360" t="s">
        <v>109</v>
      </c>
      <c r="Q57" s="360" t="s">
        <v>109</v>
      </c>
      <c r="R57" s="360" t="s">
        <v>109</v>
      </c>
      <c r="S57" s="360" t="s">
        <v>109</v>
      </c>
      <c r="T57" s="360" t="s">
        <v>109</v>
      </c>
      <c r="U57" s="360" t="s">
        <v>109</v>
      </c>
      <c r="V57" s="360" t="s">
        <v>109</v>
      </c>
      <c r="W57" s="360" t="s">
        <v>109</v>
      </c>
      <c r="X57" s="360" t="s">
        <v>109</v>
      </c>
      <c r="Y57" s="360" t="s">
        <v>109</v>
      </c>
      <c r="Z57" s="360" t="s">
        <v>109</v>
      </c>
      <c r="AA57" s="360" t="s">
        <v>109</v>
      </c>
      <c r="AB57" s="360" t="s">
        <v>109</v>
      </c>
      <c r="AC57" s="360" t="s">
        <v>109</v>
      </c>
      <c r="AD57" s="360" t="s">
        <v>109</v>
      </c>
      <c r="AE57" s="360" t="s">
        <v>109</v>
      </c>
      <c r="AF57" s="360" t="s">
        <v>109</v>
      </c>
      <c r="AG57" s="360" t="s">
        <v>109</v>
      </c>
      <c r="AH57" s="360" t="s">
        <v>109</v>
      </c>
      <c r="AI57" s="360" t="s">
        <v>109</v>
      </c>
      <c r="AJ57" s="360" t="s">
        <v>109</v>
      </c>
      <c r="AK57" s="360" t="s">
        <v>109</v>
      </c>
      <c r="AL57" s="360" t="s">
        <v>109</v>
      </c>
      <c r="AM57" s="360" t="s">
        <v>109</v>
      </c>
      <c r="AN57" s="360" t="s">
        <v>109</v>
      </c>
      <c r="AO57" s="360" t="s">
        <v>109</v>
      </c>
      <c r="AP57" s="360" t="s">
        <v>109</v>
      </c>
      <c r="AQ57" s="360" t="s">
        <v>109</v>
      </c>
      <c r="AR57" s="360" t="s">
        <v>109</v>
      </c>
      <c r="AS57" s="360" t="s">
        <v>109</v>
      </c>
      <c r="AT57" s="360" t="s">
        <v>109</v>
      </c>
      <c r="AU57" s="360" t="s">
        <v>109</v>
      </c>
      <c r="AV57" s="360" t="s">
        <v>109</v>
      </c>
      <c r="AW57" s="360" t="s">
        <v>109</v>
      </c>
      <c r="AX57" s="360" t="s">
        <v>109</v>
      </c>
      <c r="AY57" s="360" t="s">
        <v>109</v>
      </c>
      <c r="AZ57" s="360" t="s">
        <v>109</v>
      </c>
      <c r="BA57" s="360" t="s">
        <v>109</v>
      </c>
      <c r="BB57" s="360" t="s">
        <v>109</v>
      </c>
      <c r="BC57" s="360" t="s">
        <v>109</v>
      </c>
      <c r="BD57" s="360" t="s">
        <v>109</v>
      </c>
      <c r="BE57" s="360" t="s">
        <v>109</v>
      </c>
      <c r="BF57" s="360" t="s">
        <v>109</v>
      </c>
      <c r="BG57" s="360" t="s">
        <v>109</v>
      </c>
      <c r="BH57" s="360" t="s">
        <v>109</v>
      </c>
      <c r="BI57" s="360" t="s">
        <v>109</v>
      </c>
      <c r="BJ57" s="360" t="s">
        <v>109</v>
      </c>
      <c r="BK57" s="360" t="s">
        <v>109</v>
      </c>
      <c r="BL57" s="360" t="s">
        <v>109</v>
      </c>
      <c r="BM57" s="360" t="s">
        <v>109</v>
      </c>
      <c r="BN57" s="360" t="s">
        <v>109</v>
      </c>
      <c r="BO57" s="360" t="s">
        <v>109</v>
      </c>
      <c r="BP57" s="360" t="s">
        <v>109</v>
      </c>
      <c r="BQ57" s="360" t="s">
        <v>109</v>
      </c>
      <c r="BR57" s="360" t="s">
        <v>109</v>
      </c>
      <c r="BS57" s="360" t="s">
        <v>109</v>
      </c>
      <c r="BT57" s="360" t="s">
        <v>109</v>
      </c>
      <c r="BU57" s="360" t="s">
        <v>109</v>
      </c>
      <c r="BV57" s="360" t="s">
        <v>109</v>
      </c>
      <c r="BW57" s="360" t="s">
        <v>109</v>
      </c>
      <c r="BX57" s="360" t="s">
        <v>109</v>
      </c>
      <c r="BY57" s="360" t="s">
        <v>109</v>
      </c>
      <c r="BZ57" s="360" t="s">
        <v>109</v>
      </c>
      <c r="CA57" s="360" t="s">
        <v>109</v>
      </c>
      <c r="CB57" s="360" t="s">
        <v>109</v>
      </c>
      <c r="CC57" s="360" t="s">
        <v>109</v>
      </c>
      <c r="CD57" s="360" t="s">
        <v>109</v>
      </c>
      <c r="CE57" s="360" t="s">
        <v>109</v>
      </c>
      <c r="CF57" s="360" t="s">
        <v>109</v>
      </c>
      <c r="CG57" s="360" t="s">
        <v>109</v>
      </c>
      <c r="CH57" s="360" t="s">
        <v>109</v>
      </c>
      <c r="CI57" s="360" t="s">
        <v>109</v>
      </c>
      <c r="CJ57" s="360" t="s">
        <v>109</v>
      </c>
      <c r="CK57" s="360" t="s">
        <v>109</v>
      </c>
      <c r="CL57" s="360" t="s">
        <v>109</v>
      </c>
      <c r="CM57" s="360" t="s">
        <v>109</v>
      </c>
      <c r="CN57" s="360" t="s">
        <v>109</v>
      </c>
      <c r="CO57" s="360" t="s">
        <v>109</v>
      </c>
      <c r="CP57" s="360" t="s">
        <v>109</v>
      </c>
      <c r="CQ57" s="360" t="s">
        <v>109</v>
      </c>
      <c r="CR57" s="360" t="s">
        <v>109</v>
      </c>
      <c r="CS57" s="360" t="s">
        <v>109</v>
      </c>
      <c r="CT57" s="360" t="s">
        <v>109</v>
      </c>
      <c r="CU57" s="360" t="s">
        <v>109</v>
      </c>
      <c r="CV57" s="360" t="s">
        <v>109</v>
      </c>
      <c r="CW57" s="360" t="s">
        <v>109</v>
      </c>
      <c r="CX57" s="360" t="s">
        <v>109</v>
      </c>
      <c r="CY57" s="360" t="s">
        <v>109</v>
      </c>
      <c r="CZ57" s="360" t="s">
        <v>109</v>
      </c>
      <c r="DA57" s="360" t="s">
        <v>109</v>
      </c>
      <c r="DB57" s="360" t="s">
        <v>109</v>
      </c>
      <c r="DC57" s="360" t="s">
        <v>109</v>
      </c>
      <c r="DD57" s="360" t="s">
        <v>109</v>
      </c>
      <c r="DE57" s="360" t="s">
        <v>109</v>
      </c>
      <c r="DF57" s="360" t="s">
        <v>109</v>
      </c>
      <c r="DG57" s="360" t="s">
        <v>109</v>
      </c>
      <c r="DH57" s="360" t="s">
        <v>109</v>
      </c>
      <c r="DI57" s="360" t="s">
        <v>109</v>
      </c>
      <c r="DJ57" s="360" t="s">
        <v>109</v>
      </c>
      <c r="DK57" s="360" t="s">
        <v>109</v>
      </c>
      <c r="DL57" s="360" t="s">
        <v>109</v>
      </c>
    </row>
    <row r="58" ht="31.5">
      <c r="A58" s="351" t="s">
        <v>161</v>
      </c>
      <c r="B58" s="352" t="s">
        <v>179</v>
      </c>
      <c r="C58" s="352" t="s">
        <v>180</v>
      </c>
      <c r="D58" s="360">
        <v>0.40000000000000002</v>
      </c>
      <c r="E58" s="360" t="s">
        <v>109</v>
      </c>
      <c r="F58" s="360" t="s">
        <v>109</v>
      </c>
      <c r="G58" s="360" t="s">
        <v>109</v>
      </c>
      <c r="H58" s="360">
        <v>0.5</v>
      </c>
      <c r="I58" s="360" t="s">
        <v>109</v>
      </c>
      <c r="J58" s="360" t="s">
        <v>109</v>
      </c>
      <c r="K58" s="360">
        <v>0.40000000000000002</v>
      </c>
      <c r="L58" s="360" t="s">
        <v>109</v>
      </c>
      <c r="M58" s="360" t="s">
        <v>109</v>
      </c>
      <c r="N58" s="360" t="s">
        <v>109</v>
      </c>
      <c r="O58" s="360">
        <v>0.55300000000000005</v>
      </c>
      <c r="P58" s="360" t="s">
        <v>109</v>
      </c>
      <c r="Q58" s="360" t="s">
        <v>109</v>
      </c>
      <c r="R58" s="360">
        <v>0.40000000000000002</v>
      </c>
      <c r="S58" s="360" t="s">
        <v>109</v>
      </c>
      <c r="T58" s="360" t="s">
        <v>109</v>
      </c>
      <c r="U58" s="360" t="s">
        <v>109</v>
      </c>
      <c r="V58" s="360">
        <v>0.5</v>
      </c>
      <c r="W58" s="360" t="s">
        <v>109</v>
      </c>
      <c r="X58" s="360" t="s">
        <v>109</v>
      </c>
      <c r="Y58" s="360">
        <v>0.40000000000000002</v>
      </c>
      <c r="Z58" s="360" t="s">
        <v>109</v>
      </c>
      <c r="AA58" s="360" t="s">
        <v>109</v>
      </c>
      <c r="AB58" s="360" t="s">
        <v>109</v>
      </c>
      <c r="AC58" s="360">
        <v>0.55300000000000005</v>
      </c>
      <c r="AD58" s="360" t="s">
        <v>109</v>
      </c>
      <c r="AE58" s="360" t="s">
        <v>109</v>
      </c>
      <c r="AF58" s="360" t="s">
        <v>109</v>
      </c>
      <c r="AG58" s="360" t="s">
        <v>109</v>
      </c>
      <c r="AH58" s="360" t="s">
        <v>109</v>
      </c>
      <c r="AI58" s="360" t="s">
        <v>109</v>
      </c>
      <c r="AJ58" s="360" t="s">
        <v>109</v>
      </c>
      <c r="AK58" s="360" t="s">
        <v>109</v>
      </c>
      <c r="AL58" s="360" t="s">
        <v>109</v>
      </c>
      <c r="AM58" s="360" t="s">
        <v>109</v>
      </c>
      <c r="AN58" s="360" t="s">
        <v>109</v>
      </c>
      <c r="AO58" s="360" t="s">
        <v>109</v>
      </c>
      <c r="AP58" s="360" t="s">
        <v>109</v>
      </c>
      <c r="AQ58" s="360" t="s">
        <v>109</v>
      </c>
      <c r="AR58" s="360" t="s">
        <v>109</v>
      </c>
      <c r="AS58" s="360" t="s">
        <v>109</v>
      </c>
      <c r="AT58" s="360" t="s">
        <v>109</v>
      </c>
      <c r="AU58" s="360" t="s">
        <v>109</v>
      </c>
      <c r="AV58" s="360" t="s">
        <v>109</v>
      </c>
      <c r="AW58" s="360" t="s">
        <v>109</v>
      </c>
      <c r="AX58" s="360" t="s">
        <v>109</v>
      </c>
      <c r="AY58" s="360" t="s">
        <v>109</v>
      </c>
      <c r="AZ58" s="360" t="s">
        <v>109</v>
      </c>
      <c r="BA58" s="360" t="s">
        <v>109</v>
      </c>
      <c r="BB58" s="360" t="s">
        <v>109</v>
      </c>
      <c r="BC58" s="360" t="s">
        <v>109</v>
      </c>
      <c r="BD58" s="360" t="s">
        <v>109</v>
      </c>
      <c r="BE58" s="360" t="s">
        <v>109</v>
      </c>
      <c r="BF58" s="360" t="s">
        <v>109</v>
      </c>
      <c r="BG58" s="360" t="s">
        <v>109</v>
      </c>
      <c r="BH58" s="360">
        <v>0.40000000000000002</v>
      </c>
      <c r="BI58" s="360" t="s">
        <v>109</v>
      </c>
      <c r="BJ58" s="360" t="s">
        <v>109</v>
      </c>
      <c r="BK58" s="360" t="s">
        <v>109</v>
      </c>
      <c r="BL58" s="360">
        <v>0.5</v>
      </c>
      <c r="BM58" s="360" t="s">
        <v>109</v>
      </c>
      <c r="BN58" s="360" t="s">
        <v>109</v>
      </c>
      <c r="BO58" s="360">
        <v>0.40000000000000002</v>
      </c>
      <c r="BP58" s="360" t="s">
        <v>109</v>
      </c>
      <c r="BQ58" s="360" t="s">
        <v>109</v>
      </c>
      <c r="BR58" s="360" t="s">
        <v>109</v>
      </c>
      <c r="BS58" s="360">
        <v>0.55300000000000005</v>
      </c>
      <c r="BT58" s="360" t="s">
        <v>109</v>
      </c>
      <c r="BU58" s="360" t="s">
        <v>109</v>
      </c>
      <c r="BV58" s="360" t="s">
        <v>109</v>
      </c>
      <c r="BW58" s="360" t="s">
        <v>109</v>
      </c>
      <c r="BX58" s="360" t="s">
        <v>109</v>
      </c>
      <c r="BY58" s="360" t="s">
        <v>109</v>
      </c>
      <c r="BZ58" s="360" t="s">
        <v>109</v>
      </c>
      <c r="CA58" s="360" t="s">
        <v>109</v>
      </c>
      <c r="CB58" s="360" t="s">
        <v>109</v>
      </c>
      <c r="CC58" s="360" t="s">
        <v>109</v>
      </c>
      <c r="CD58" s="360" t="s">
        <v>109</v>
      </c>
      <c r="CE58" s="360" t="s">
        <v>109</v>
      </c>
      <c r="CF58" s="360" t="s">
        <v>109</v>
      </c>
      <c r="CG58" s="360" t="s">
        <v>109</v>
      </c>
      <c r="CH58" s="360" t="s">
        <v>109</v>
      </c>
      <c r="CI58" s="360" t="s">
        <v>109</v>
      </c>
      <c r="CJ58" s="360" t="s">
        <v>109</v>
      </c>
      <c r="CK58" s="360" t="s">
        <v>109</v>
      </c>
      <c r="CL58" s="360" t="s">
        <v>109</v>
      </c>
      <c r="CM58" s="360" t="s">
        <v>109</v>
      </c>
      <c r="CN58" s="360" t="s">
        <v>109</v>
      </c>
      <c r="CO58" s="360" t="s">
        <v>109</v>
      </c>
      <c r="CP58" s="360" t="s">
        <v>109</v>
      </c>
      <c r="CQ58" s="360" t="s">
        <v>109</v>
      </c>
      <c r="CR58" s="360" t="s">
        <v>109</v>
      </c>
      <c r="CS58" s="360" t="s">
        <v>109</v>
      </c>
      <c r="CT58" s="360" t="s">
        <v>109</v>
      </c>
      <c r="CU58" s="360" t="s">
        <v>109</v>
      </c>
      <c r="CV58" s="360" t="s">
        <v>109</v>
      </c>
      <c r="CW58" s="360" t="s">
        <v>109</v>
      </c>
      <c r="CX58" s="360">
        <v>0.40000000000000002</v>
      </c>
      <c r="CY58" s="360" t="s">
        <v>109</v>
      </c>
      <c r="CZ58" s="360" t="s">
        <v>109</v>
      </c>
      <c r="DA58" s="360" t="s">
        <v>109</v>
      </c>
      <c r="DB58" s="360">
        <v>0.5</v>
      </c>
      <c r="DC58" s="360" t="s">
        <v>109</v>
      </c>
      <c r="DD58" s="360" t="s">
        <v>109</v>
      </c>
      <c r="DE58" s="360">
        <v>0.40000000000000002</v>
      </c>
      <c r="DF58" s="360" t="s">
        <v>109</v>
      </c>
      <c r="DG58" s="360" t="s">
        <v>109</v>
      </c>
      <c r="DH58" s="360" t="s">
        <v>109</v>
      </c>
      <c r="DI58" s="360">
        <v>0.55300000000000005</v>
      </c>
      <c r="DJ58" s="360" t="s">
        <v>109</v>
      </c>
      <c r="DK58" s="360" t="s">
        <v>109</v>
      </c>
      <c r="DL58" s="360" t="s">
        <v>109</v>
      </c>
    </row>
    <row r="59" ht="31.5">
      <c r="A59" s="351" t="s">
        <v>161</v>
      </c>
      <c r="B59" s="352" t="s">
        <v>181</v>
      </c>
      <c r="C59" s="352" t="s">
        <v>182</v>
      </c>
      <c r="D59" s="360">
        <v>0.80000000000000004</v>
      </c>
      <c r="E59" s="360" t="s">
        <v>109</v>
      </c>
      <c r="F59" s="360" t="s">
        <v>109</v>
      </c>
      <c r="G59" s="360" t="s">
        <v>109</v>
      </c>
      <c r="H59" s="360" t="s">
        <v>109</v>
      </c>
      <c r="I59" s="360" t="s">
        <v>109</v>
      </c>
      <c r="J59" s="360">
        <v>7</v>
      </c>
      <c r="K59" s="360">
        <v>0.80000000000000004</v>
      </c>
      <c r="L59" s="360" t="s">
        <v>109</v>
      </c>
      <c r="M59" s="360" t="s">
        <v>109</v>
      </c>
      <c r="N59" s="360" t="s">
        <v>109</v>
      </c>
      <c r="O59" s="360" t="s">
        <v>109</v>
      </c>
      <c r="P59" s="360" t="s">
        <v>109</v>
      </c>
      <c r="Q59" s="360">
        <v>7</v>
      </c>
      <c r="R59" s="360">
        <v>0.80000000000000004</v>
      </c>
      <c r="S59" s="360" t="s">
        <v>109</v>
      </c>
      <c r="T59" s="360" t="s">
        <v>109</v>
      </c>
      <c r="U59" s="360" t="s">
        <v>109</v>
      </c>
      <c r="V59" s="360" t="s">
        <v>109</v>
      </c>
      <c r="W59" s="360" t="s">
        <v>109</v>
      </c>
      <c r="X59" s="360">
        <v>7</v>
      </c>
      <c r="Y59" s="360">
        <v>0.80000000000000004</v>
      </c>
      <c r="Z59" s="360" t="s">
        <v>109</v>
      </c>
      <c r="AA59" s="360" t="s">
        <v>109</v>
      </c>
      <c r="AB59" s="360" t="s">
        <v>109</v>
      </c>
      <c r="AC59" s="360" t="s">
        <v>109</v>
      </c>
      <c r="AD59" s="360" t="s">
        <v>109</v>
      </c>
      <c r="AE59" s="360">
        <v>7</v>
      </c>
      <c r="AF59" s="360" t="s">
        <v>109</v>
      </c>
      <c r="AG59" s="360" t="s">
        <v>109</v>
      </c>
      <c r="AH59" s="360" t="s">
        <v>109</v>
      </c>
      <c r="AI59" s="360" t="s">
        <v>109</v>
      </c>
      <c r="AJ59" s="360" t="s">
        <v>109</v>
      </c>
      <c r="AK59" s="360" t="s">
        <v>109</v>
      </c>
      <c r="AL59" s="360" t="s">
        <v>109</v>
      </c>
      <c r="AM59" s="360" t="s">
        <v>109</v>
      </c>
      <c r="AN59" s="360" t="s">
        <v>109</v>
      </c>
      <c r="AO59" s="360" t="s">
        <v>109</v>
      </c>
      <c r="AP59" s="360" t="s">
        <v>109</v>
      </c>
      <c r="AQ59" s="360" t="s">
        <v>109</v>
      </c>
      <c r="AR59" s="360" t="s">
        <v>109</v>
      </c>
      <c r="AS59" s="360" t="s">
        <v>109</v>
      </c>
      <c r="AT59" s="360" t="s">
        <v>109</v>
      </c>
      <c r="AU59" s="360" t="s">
        <v>109</v>
      </c>
      <c r="AV59" s="360" t="s">
        <v>109</v>
      </c>
      <c r="AW59" s="360" t="s">
        <v>109</v>
      </c>
      <c r="AX59" s="360" t="s">
        <v>109</v>
      </c>
      <c r="AY59" s="360" t="s">
        <v>109</v>
      </c>
      <c r="AZ59" s="360" t="s">
        <v>109</v>
      </c>
      <c r="BA59" s="360" t="s">
        <v>109</v>
      </c>
      <c r="BB59" s="360" t="s">
        <v>109</v>
      </c>
      <c r="BC59" s="360" t="s">
        <v>109</v>
      </c>
      <c r="BD59" s="360" t="s">
        <v>109</v>
      </c>
      <c r="BE59" s="360" t="s">
        <v>109</v>
      </c>
      <c r="BF59" s="360" t="s">
        <v>109</v>
      </c>
      <c r="BG59" s="360" t="s">
        <v>109</v>
      </c>
      <c r="BH59" s="360">
        <v>0.80000000000000004</v>
      </c>
      <c r="BI59" s="360" t="s">
        <v>109</v>
      </c>
      <c r="BJ59" s="360" t="s">
        <v>109</v>
      </c>
      <c r="BK59" s="360" t="s">
        <v>109</v>
      </c>
      <c r="BL59" s="360" t="s">
        <v>109</v>
      </c>
      <c r="BM59" s="360" t="s">
        <v>109</v>
      </c>
      <c r="BN59" s="360">
        <v>7</v>
      </c>
      <c r="BO59" s="360">
        <v>0.80000000000000004</v>
      </c>
      <c r="BP59" s="360" t="s">
        <v>109</v>
      </c>
      <c r="BQ59" s="360" t="s">
        <v>109</v>
      </c>
      <c r="BR59" s="360" t="s">
        <v>109</v>
      </c>
      <c r="BS59" s="360" t="s">
        <v>109</v>
      </c>
      <c r="BT59" s="360" t="s">
        <v>109</v>
      </c>
      <c r="BU59" s="360">
        <v>7</v>
      </c>
      <c r="BV59" s="360" t="s">
        <v>109</v>
      </c>
      <c r="BW59" s="360" t="s">
        <v>109</v>
      </c>
      <c r="BX59" s="360" t="s">
        <v>109</v>
      </c>
      <c r="BY59" s="360" t="s">
        <v>109</v>
      </c>
      <c r="BZ59" s="360" t="s">
        <v>109</v>
      </c>
      <c r="CA59" s="360" t="s">
        <v>109</v>
      </c>
      <c r="CB59" s="360" t="s">
        <v>109</v>
      </c>
      <c r="CC59" s="360" t="s">
        <v>109</v>
      </c>
      <c r="CD59" s="360" t="s">
        <v>109</v>
      </c>
      <c r="CE59" s="360" t="s">
        <v>109</v>
      </c>
      <c r="CF59" s="360" t="s">
        <v>109</v>
      </c>
      <c r="CG59" s="360" t="s">
        <v>109</v>
      </c>
      <c r="CH59" s="360" t="s">
        <v>109</v>
      </c>
      <c r="CI59" s="360" t="s">
        <v>109</v>
      </c>
      <c r="CJ59" s="360" t="s">
        <v>109</v>
      </c>
      <c r="CK59" s="360" t="s">
        <v>109</v>
      </c>
      <c r="CL59" s="360" t="s">
        <v>109</v>
      </c>
      <c r="CM59" s="360" t="s">
        <v>109</v>
      </c>
      <c r="CN59" s="360" t="s">
        <v>109</v>
      </c>
      <c r="CO59" s="360" t="s">
        <v>109</v>
      </c>
      <c r="CP59" s="360" t="s">
        <v>109</v>
      </c>
      <c r="CQ59" s="360" t="s">
        <v>109</v>
      </c>
      <c r="CR59" s="360" t="s">
        <v>109</v>
      </c>
      <c r="CS59" s="360" t="s">
        <v>109</v>
      </c>
      <c r="CT59" s="360" t="s">
        <v>109</v>
      </c>
      <c r="CU59" s="360" t="s">
        <v>109</v>
      </c>
      <c r="CV59" s="360" t="s">
        <v>109</v>
      </c>
      <c r="CW59" s="360" t="s">
        <v>109</v>
      </c>
      <c r="CX59" s="360">
        <v>0.80000000000000004</v>
      </c>
      <c r="CY59" s="360" t="s">
        <v>109</v>
      </c>
      <c r="CZ59" s="360" t="s">
        <v>109</v>
      </c>
      <c r="DA59" s="360" t="s">
        <v>109</v>
      </c>
      <c r="DB59" s="360" t="s">
        <v>109</v>
      </c>
      <c r="DC59" s="360" t="s">
        <v>109</v>
      </c>
      <c r="DD59" s="360">
        <v>7</v>
      </c>
      <c r="DE59" s="360">
        <v>0.80000000000000004</v>
      </c>
      <c r="DF59" s="360" t="s">
        <v>109</v>
      </c>
      <c r="DG59" s="360" t="s">
        <v>109</v>
      </c>
      <c r="DH59" s="360" t="s">
        <v>109</v>
      </c>
      <c r="DI59" s="360" t="s">
        <v>109</v>
      </c>
      <c r="DJ59" s="360" t="s">
        <v>109</v>
      </c>
      <c r="DK59" s="360">
        <v>7</v>
      </c>
      <c r="DL59" s="360" t="s">
        <v>109</v>
      </c>
    </row>
    <row r="60" ht="47.25">
      <c r="A60" s="351" t="s">
        <v>161</v>
      </c>
      <c r="B60" s="352" t="s">
        <v>183</v>
      </c>
      <c r="C60" s="352" t="s">
        <v>184</v>
      </c>
      <c r="D60" s="360">
        <v>0.40000000000000002</v>
      </c>
      <c r="E60" s="360" t="s">
        <v>109</v>
      </c>
      <c r="F60" s="360" t="s">
        <v>109</v>
      </c>
      <c r="G60" s="360" t="s">
        <v>109</v>
      </c>
      <c r="H60" s="360" t="s">
        <v>109</v>
      </c>
      <c r="I60" s="360" t="s">
        <v>109</v>
      </c>
      <c r="J60" s="360">
        <v>1</v>
      </c>
      <c r="K60" s="360">
        <v>0.40000000000000002</v>
      </c>
      <c r="L60" s="360" t="s">
        <v>109</v>
      </c>
      <c r="M60" s="360" t="s">
        <v>109</v>
      </c>
      <c r="N60" s="360" t="s">
        <v>109</v>
      </c>
      <c r="O60" s="360" t="s">
        <v>109</v>
      </c>
      <c r="P60" s="360" t="s">
        <v>109</v>
      </c>
      <c r="Q60" s="360">
        <v>1</v>
      </c>
      <c r="R60" s="360" t="s">
        <v>109</v>
      </c>
      <c r="S60" s="360" t="s">
        <v>109</v>
      </c>
      <c r="T60" s="360" t="s">
        <v>109</v>
      </c>
      <c r="U60" s="360" t="s">
        <v>109</v>
      </c>
      <c r="V60" s="360" t="s">
        <v>109</v>
      </c>
      <c r="W60" s="360" t="s">
        <v>109</v>
      </c>
      <c r="X60" s="360" t="s">
        <v>109</v>
      </c>
      <c r="Y60" s="360" t="s">
        <v>109</v>
      </c>
      <c r="Z60" s="360" t="s">
        <v>109</v>
      </c>
      <c r="AA60" s="360" t="s">
        <v>109</v>
      </c>
      <c r="AB60" s="360" t="s">
        <v>109</v>
      </c>
      <c r="AC60" s="360" t="s">
        <v>109</v>
      </c>
      <c r="AD60" s="360" t="s">
        <v>109</v>
      </c>
      <c r="AE60" s="360" t="s">
        <v>109</v>
      </c>
      <c r="AF60" s="360" t="s">
        <v>109</v>
      </c>
      <c r="AG60" s="360" t="s">
        <v>109</v>
      </c>
      <c r="AH60" s="360" t="s">
        <v>109</v>
      </c>
      <c r="AI60" s="360" t="s">
        <v>109</v>
      </c>
      <c r="AJ60" s="360" t="s">
        <v>109</v>
      </c>
      <c r="AK60" s="360" t="s">
        <v>109</v>
      </c>
      <c r="AL60" s="360" t="s">
        <v>109</v>
      </c>
      <c r="AM60" s="360" t="s">
        <v>109</v>
      </c>
      <c r="AN60" s="360" t="s">
        <v>109</v>
      </c>
      <c r="AO60" s="360" t="s">
        <v>109</v>
      </c>
      <c r="AP60" s="360" t="s">
        <v>109</v>
      </c>
      <c r="AQ60" s="360" t="s">
        <v>109</v>
      </c>
      <c r="AR60" s="360" t="s">
        <v>109</v>
      </c>
      <c r="AS60" s="360" t="s">
        <v>109</v>
      </c>
      <c r="AT60" s="360" t="s">
        <v>109</v>
      </c>
      <c r="AU60" s="360" t="s">
        <v>109</v>
      </c>
      <c r="AV60" s="360" t="s">
        <v>109</v>
      </c>
      <c r="AW60" s="360" t="s">
        <v>109</v>
      </c>
      <c r="AX60" s="360" t="s">
        <v>109</v>
      </c>
      <c r="AY60" s="360" t="s">
        <v>109</v>
      </c>
      <c r="AZ60" s="360" t="s">
        <v>109</v>
      </c>
      <c r="BA60" s="360" t="s">
        <v>109</v>
      </c>
      <c r="BB60" s="360" t="s">
        <v>109</v>
      </c>
      <c r="BC60" s="360" t="s">
        <v>109</v>
      </c>
      <c r="BD60" s="360" t="s">
        <v>109</v>
      </c>
      <c r="BE60" s="360" t="s">
        <v>109</v>
      </c>
      <c r="BF60" s="360" t="s">
        <v>109</v>
      </c>
      <c r="BG60" s="360" t="s">
        <v>109</v>
      </c>
      <c r="BH60" s="360" t="s">
        <v>109</v>
      </c>
      <c r="BI60" s="360" t="s">
        <v>109</v>
      </c>
      <c r="BJ60" s="360" t="s">
        <v>109</v>
      </c>
      <c r="BK60" s="360" t="s">
        <v>109</v>
      </c>
      <c r="BL60" s="360" t="s">
        <v>109</v>
      </c>
      <c r="BM60" s="360" t="s">
        <v>109</v>
      </c>
      <c r="BN60" s="360" t="s">
        <v>109</v>
      </c>
      <c r="BO60" s="360" t="s">
        <v>109</v>
      </c>
      <c r="BP60" s="360" t="s">
        <v>109</v>
      </c>
      <c r="BQ60" s="360" t="s">
        <v>109</v>
      </c>
      <c r="BR60" s="360" t="s">
        <v>109</v>
      </c>
      <c r="BS60" s="360" t="s">
        <v>109</v>
      </c>
      <c r="BT60" s="360" t="s">
        <v>109</v>
      </c>
      <c r="BU60" s="360" t="s">
        <v>109</v>
      </c>
      <c r="BV60" s="360">
        <v>0.40000000000000002</v>
      </c>
      <c r="BW60" s="360" t="s">
        <v>109</v>
      </c>
      <c r="BX60" s="360" t="s">
        <v>109</v>
      </c>
      <c r="BY60" s="360" t="s">
        <v>109</v>
      </c>
      <c r="BZ60" s="360" t="s">
        <v>109</v>
      </c>
      <c r="CA60" s="360" t="s">
        <v>109</v>
      </c>
      <c r="CB60" s="360">
        <v>1</v>
      </c>
      <c r="CC60" s="360">
        <v>0.40000000000000002</v>
      </c>
      <c r="CD60" s="360" t="s">
        <v>109</v>
      </c>
      <c r="CE60" s="360" t="s">
        <v>109</v>
      </c>
      <c r="CF60" s="360" t="s">
        <v>109</v>
      </c>
      <c r="CG60" s="360" t="s">
        <v>109</v>
      </c>
      <c r="CH60" s="360" t="s">
        <v>109</v>
      </c>
      <c r="CI60" s="360">
        <v>1</v>
      </c>
      <c r="CJ60" s="360" t="s">
        <v>109</v>
      </c>
      <c r="CK60" s="360" t="s">
        <v>109</v>
      </c>
      <c r="CL60" s="360" t="s">
        <v>109</v>
      </c>
      <c r="CM60" s="360" t="s">
        <v>109</v>
      </c>
      <c r="CN60" s="360" t="s">
        <v>109</v>
      </c>
      <c r="CO60" s="360" t="s">
        <v>109</v>
      </c>
      <c r="CP60" s="360" t="s">
        <v>109</v>
      </c>
      <c r="CQ60" s="360" t="s">
        <v>109</v>
      </c>
      <c r="CR60" s="360" t="s">
        <v>109</v>
      </c>
      <c r="CS60" s="360" t="s">
        <v>109</v>
      </c>
      <c r="CT60" s="360" t="s">
        <v>109</v>
      </c>
      <c r="CU60" s="360" t="s">
        <v>109</v>
      </c>
      <c r="CV60" s="360" t="s">
        <v>109</v>
      </c>
      <c r="CW60" s="360" t="s">
        <v>109</v>
      </c>
      <c r="CX60" s="360">
        <v>0.40000000000000002</v>
      </c>
      <c r="CY60" s="360" t="s">
        <v>109</v>
      </c>
      <c r="CZ60" s="360" t="s">
        <v>109</v>
      </c>
      <c r="DA60" s="360" t="s">
        <v>109</v>
      </c>
      <c r="DB60" s="360" t="s">
        <v>109</v>
      </c>
      <c r="DC60" s="360" t="s">
        <v>109</v>
      </c>
      <c r="DD60" s="360">
        <v>1</v>
      </c>
      <c r="DE60" s="360">
        <v>0.40000000000000002</v>
      </c>
      <c r="DF60" s="360" t="s">
        <v>109</v>
      </c>
      <c r="DG60" s="360" t="s">
        <v>109</v>
      </c>
      <c r="DH60" s="360" t="s">
        <v>109</v>
      </c>
      <c r="DI60" s="360" t="s">
        <v>109</v>
      </c>
      <c r="DJ60" s="360" t="s">
        <v>109</v>
      </c>
      <c r="DK60" s="360">
        <v>1</v>
      </c>
      <c r="DL60" s="360" t="s">
        <v>109</v>
      </c>
    </row>
    <row r="61" ht="47.25">
      <c r="A61" s="351" t="s">
        <v>161</v>
      </c>
      <c r="B61" s="352" t="s">
        <v>185</v>
      </c>
      <c r="C61" s="352" t="s">
        <v>186</v>
      </c>
      <c r="D61" s="360">
        <v>0.80000000000000004</v>
      </c>
      <c r="E61" s="360" t="s">
        <v>109</v>
      </c>
      <c r="F61" s="360" t="s">
        <v>109</v>
      </c>
      <c r="G61" s="360" t="s">
        <v>109</v>
      </c>
      <c r="H61" s="360" t="s">
        <v>109</v>
      </c>
      <c r="I61" s="360" t="s">
        <v>109</v>
      </c>
      <c r="J61" s="360">
        <v>7</v>
      </c>
      <c r="K61" s="360">
        <v>0.80000000000000004</v>
      </c>
      <c r="L61" s="360" t="s">
        <v>109</v>
      </c>
      <c r="M61" s="360" t="s">
        <v>109</v>
      </c>
      <c r="N61" s="360" t="s">
        <v>109</v>
      </c>
      <c r="O61" s="360" t="s">
        <v>109</v>
      </c>
      <c r="P61" s="360" t="s">
        <v>109</v>
      </c>
      <c r="Q61" s="360">
        <v>7</v>
      </c>
      <c r="R61" s="360" t="s">
        <v>109</v>
      </c>
      <c r="S61" s="360" t="s">
        <v>109</v>
      </c>
      <c r="T61" s="360" t="s">
        <v>109</v>
      </c>
      <c r="U61" s="360" t="s">
        <v>109</v>
      </c>
      <c r="V61" s="360" t="s">
        <v>109</v>
      </c>
      <c r="W61" s="360" t="s">
        <v>109</v>
      </c>
      <c r="X61" s="360" t="s">
        <v>109</v>
      </c>
      <c r="Y61" s="360" t="s">
        <v>109</v>
      </c>
      <c r="Z61" s="360" t="s">
        <v>109</v>
      </c>
      <c r="AA61" s="360" t="s">
        <v>109</v>
      </c>
      <c r="AB61" s="360" t="s">
        <v>109</v>
      </c>
      <c r="AC61" s="360" t="s">
        <v>109</v>
      </c>
      <c r="AD61" s="360" t="s">
        <v>109</v>
      </c>
      <c r="AE61" s="360" t="s">
        <v>109</v>
      </c>
      <c r="AF61" s="360" t="s">
        <v>109</v>
      </c>
      <c r="AG61" s="360" t="s">
        <v>109</v>
      </c>
      <c r="AH61" s="360" t="s">
        <v>109</v>
      </c>
      <c r="AI61" s="360" t="s">
        <v>109</v>
      </c>
      <c r="AJ61" s="360" t="s">
        <v>109</v>
      </c>
      <c r="AK61" s="360" t="s">
        <v>109</v>
      </c>
      <c r="AL61" s="360" t="s">
        <v>109</v>
      </c>
      <c r="AM61" s="360" t="s">
        <v>109</v>
      </c>
      <c r="AN61" s="360" t="s">
        <v>109</v>
      </c>
      <c r="AO61" s="360" t="s">
        <v>109</v>
      </c>
      <c r="AP61" s="360" t="s">
        <v>109</v>
      </c>
      <c r="AQ61" s="360" t="s">
        <v>109</v>
      </c>
      <c r="AR61" s="360" t="s">
        <v>109</v>
      </c>
      <c r="AS61" s="360" t="s">
        <v>109</v>
      </c>
      <c r="AT61" s="360" t="s">
        <v>109</v>
      </c>
      <c r="AU61" s="360" t="s">
        <v>109</v>
      </c>
      <c r="AV61" s="360" t="s">
        <v>109</v>
      </c>
      <c r="AW61" s="360" t="s">
        <v>109</v>
      </c>
      <c r="AX61" s="360" t="s">
        <v>109</v>
      </c>
      <c r="AY61" s="360" t="s">
        <v>109</v>
      </c>
      <c r="AZ61" s="360" t="s">
        <v>109</v>
      </c>
      <c r="BA61" s="360" t="s">
        <v>109</v>
      </c>
      <c r="BB61" s="360" t="s">
        <v>109</v>
      </c>
      <c r="BC61" s="360" t="s">
        <v>109</v>
      </c>
      <c r="BD61" s="360" t="s">
        <v>109</v>
      </c>
      <c r="BE61" s="360" t="s">
        <v>109</v>
      </c>
      <c r="BF61" s="360" t="s">
        <v>109</v>
      </c>
      <c r="BG61" s="360" t="s">
        <v>109</v>
      </c>
      <c r="BH61" s="360" t="s">
        <v>109</v>
      </c>
      <c r="BI61" s="360" t="s">
        <v>109</v>
      </c>
      <c r="BJ61" s="360" t="s">
        <v>109</v>
      </c>
      <c r="BK61" s="360" t="s">
        <v>109</v>
      </c>
      <c r="BL61" s="360" t="s">
        <v>109</v>
      </c>
      <c r="BM61" s="360" t="s">
        <v>109</v>
      </c>
      <c r="BN61" s="360" t="s">
        <v>109</v>
      </c>
      <c r="BO61" s="360" t="s">
        <v>109</v>
      </c>
      <c r="BP61" s="360" t="s">
        <v>109</v>
      </c>
      <c r="BQ61" s="360" t="s">
        <v>109</v>
      </c>
      <c r="BR61" s="360" t="s">
        <v>109</v>
      </c>
      <c r="BS61" s="360" t="s">
        <v>109</v>
      </c>
      <c r="BT61" s="360" t="s">
        <v>109</v>
      </c>
      <c r="BU61" s="360" t="s">
        <v>109</v>
      </c>
      <c r="BV61" s="360">
        <v>0.80000000000000004</v>
      </c>
      <c r="BW61" s="360" t="s">
        <v>109</v>
      </c>
      <c r="BX61" s="360" t="s">
        <v>109</v>
      </c>
      <c r="BY61" s="360" t="s">
        <v>109</v>
      </c>
      <c r="BZ61" s="360" t="s">
        <v>109</v>
      </c>
      <c r="CA61" s="360" t="s">
        <v>109</v>
      </c>
      <c r="CB61" s="360">
        <v>7</v>
      </c>
      <c r="CC61" s="360">
        <v>0.80000000000000004</v>
      </c>
      <c r="CD61" s="360" t="s">
        <v>109</v>
      </c>
      <c r="CE61" s="360" t="s">
        <v>109</v>
      </c>
      <c r="CF61" s="360" t="s">
        <v>109</v>
      </c>
      <c r="CG61" s="360" t="s">
        <v>109</v>
      </c>
      <c r="CH61" s="360" t="s">
        <v>109</v>
      </c>
      <c r="CI61" s="360">
        <v>7</v>
      </c>
      <c r="CJ61" s="360" t="s">
        <v>109</v>
      </c>
      <c r="CK61" s="360" t="s">
        <v>109</v>
      </c>
      <c r="CL61" s="360" t="s">
        <v>109</v>
      </c>
      <c r="CM61" s="360" t="s">
        <v>109</v>
      </c>
      <c r="CN61" s="360" t="s">
        <v>109</v>
      </c>
      <c r="CO61" s="360" t="s">
        <v>109</v>
      </c>
      <c r="CP61" s="360" t="s">
        <v>109</v>
      </c>
      <c r="CQ61" s="360" t="s">
        <v>109</v>
      </c>
      <c r="CR61" s="360" t="s">
        <v>109</v>
      </c>
      <c r="CS61" s="360" t="s">
        <v>109</v>
      </c>
      <c r="CT61" s="360" t="s">
        <v>109</v>
      </c>
      <c r="CU61" s="360" t="s">
        <v>109</v>
      </c>
      <c r="CV61" s="360" t="s">
        <v>109</v>
      </c>
      <c r="CW61" s="360" t="s">
        <v>109</v>
      </c>
      <c r="CX61" s="360">
        <v>0.80000000000000004</v>
      </c>
      <c r="CY61" s="360" t="s">
        <v>109</v>
      </c>
      <c r="CZ61" s="360" t="s">
        <v>109</v>
      </c>
      <c r="DA61" s="360" t="s">
        <v>109</v>
      </c>
      <c r="DB61" s="360" t="s">
        <v>109</v>
      </c>
      <c r="DC61" s="360" t="s">
        <v>109</v>
      </c>
      <c r="DD61" s="360">
        <v>7</v>
      </c>
      <c r="DE61" s="360">
        <v>0.80000000000000004</v>
      </c>
      <c r="DF61" s="360" t="s">
        <v>109</v>
      </c>
      <c r="DG61" s="360" t="s">
        <v>109</v>
      </c>
      <c r="DH61" s="360" t="s">
        <v>109</v>
      </c>
      <c r="DI61" s="360" t="s">
        <v>109</v>
      </c>
      <c r="DJ61" s="360" t="s">
        <v>109</v>
      </c>
      <c r="DK61" s="360">
        <v>7</v>
      </c>
      <c r="DL61" s="360" t="s">
        <v>109</v>
      </c>
    </row>
    <row r="62" ht="47.25">
      <c r="A62" s="351" t="s">
        <v>161</v>
      </c>
      <c r="B62" s="352" t="s">
        <v>187</v>
      </c>
      <c r="C62" s="352" t="s">
        <v>188</v>
      </c>
      <c r="D62" s="360">
        <v>1.26</v>
      </c>
      <c r="E62" s="360" t="s">
        <v>109</v>
      </c>
      <c r="F62" s="360" t="s">
        <v>109</v>
      </c>
      <c r="G62" s="360" t="s">
        <v>109</v>
      </c>
      <c r="H62" s="360" t="s">
        <v>109</v>
      </c>
      <c r="I62" s="360" t="s">
        <v>109</v>
      </c>
      <c r="J62" s="360">
        <v>7</v>
      </c>
      <c r="K62" s="360">
        <v>1.26</v>
      </c>
      <c r="L62" s="360" t="s">
        <v>109</v>
      </c>
      <c r="M62" s="360" t="s">
        <v>109</v>
      </c>
      <c r="N62" s="360" t="s">
        <v>109</v>
      </c>
      <c r="O62" s="360" t="s">
        <v>109</v>
      </c>
      <c r="P62" s="360" t="s">
        <v>109</v>
      </c>
      <c r="Q62" s="360">
        <v>7</v>
      </c>
      <c r="R62" s="360" t="s">
        <v>109</v>
      </c>
      <c r="S62" s="360" t="s">
        <v>109</v>
      </c>
      <c r="T62" s="360" t="s">
        <v>109</v>
      </c>
      <c r="U62" s="360" t="s">
        <v>109</v>
      </c>
      <c r="V62" s="360" t="s">
        <v>109</v>
      </c>
      <c r="W62" s="360" t="s">
        <v>109</v>
      </c>
      <c r="X62" s="360" t="s">
        <v>109</v>
      </c>
      <c r="Y62" s="360" t="s">
        <v>109</v>
      </c>
      <c r="Z62" s="360" t="s">
        <v>109</v>
      </c>
      <c r="AA62" s="360" t="s">
        <v>109</v>
      </c>
      <c r="AB62" s="360" t="s">
        <v>109</v>
      </c>
      <c r="AC62" s="360" t="s">
        <v>109</v>
      </c>
      <c r="AD62" s="360" t="s">
        <v>109</v>
      </c>
      <c r="AE62" s="360" t="s">
        <v>109</v>
      </c>
      <c r="AF62" s="360" t="s">
        <v>109</v>
      </c>
      <c r="AG62" s="360" t="s">
        <v>109</v>
      </c>
      <c r="AH62" s="360" t="s">
        <v>109</v>
      </c>
      <c r="AI62" s="360" t="s">
        <v>109</v>
      </c>
      <c r="AJ62" s="360" t="s">
        <v>109</v>
      </c>
      <c r="AK62" s="360" t="s">
        <v>109</v>
      </c>
      <c r="AL62" s="360" t="s">
        <v>109</v>
      </c>
      <c r="AM62" s="360" t="s">
        <v>109</v>
      </c>
      <c r="AN62" s="360" t="s">
        <v>109</v>
      </c>
      <c r="AO62" s="360" t="s">
        <v>109</v>
      </c>
      <c r="AP62" s="360" t="s">
        <v>109</v>
      </c>
      <c r="AQ62" s="360" t="s">
        <v>109</v>
      </c>
      <c r="AR62" s="360" t="s">
        <v>109</v>
      </c>
      <c r="AS62" s="360" t="s">
        <v>109</v>
      </c>
      <c r="AT62" s="360" t="s">
        <v>109</v>
      </c>
      <c r="AU62" s="360" t="s">
        <v>109</v>
      </c>
      <c r="AV62" s="360" t="s">
        <v>109</v>
      </c>
      <c r="AW62" s="360" t="s">
        <v>109</v>
      </c>
      <c r="AX62" s="360" t="s">
        <v>109</v>
      </c>
      <c r="AY62" s="360" t="s">
        <v>109</v>
      </c>
      <c r="AZ62" s="360" t="s">
        <v>109</v>
      </c>
      <c r="BA62" s="360" t="s">
        <v>109</v>
      </c>
      <c r="BB62" s="360" t="s">
        <v>109</v>
      </c>
      <c r="BC62" s="360" t="s">
        <v>109</v>
      </c>
      <c r="BD62" s="360" t="s">
        <v>109</v>
      </c>
      <c r="BE62" s="360" t="s">
        <v>109</v>
      </c>
      <c r="BF62" s="360" t="s">
        <v>109</v>
      </c>
      <c r="BG62" s="360" t="s">
        <v>109</v>
      </c>
      <c r="BH62" s="360" t="s">
        <v>109</v>
      </c>
      <c r="BI62" s="360" t="s">
        <v>109</v>
      </c>
      <c r="BJ62" s="360" t="s">
        <v>109</v>
      </c>
      <c r="BK62" s="360" t="s">
        <v>109</v>
      </c>
      <c r="BL62" s="360" t="s">
        <v>109</v>
      </c>
      <c r="BM62" s="360" t="s">
        <v>109</v>
      </c>
      <c r="BN62" s="360" t="s">
        <v>109</v>
      </c>
      <c r="BO62" s="360" t="s">
        <v>109</v>
      </c>
      <c r="BP62" s="360" t="s">
        <v>109</v>
      </c>
      <c r="BQ62" s="360" t="s">
        <v>109</v>
      </c>
      <c r="BR62" s="360" t="s">
        <v>109</v>
      </c>
      <c r="BS62" s="360" t="s">
        <v>109</v>
      </c>
      <c r="BT62" s="360" t="s">
        <v>109</v>
      </c>
      <c r="BU62" s="360" t="s">
        <v>109</v>
      </c>
      <c r="BV62" s="360">
        <v>1.26</v>
      </c>
      <c r="BW62" s="360" t="s">
        <v>109</v>
      </c>
      <c r="BX62" s="360" t="s">
        <v>109</v>
      </c>
      <c r="BY62" s="360" t="s">
        <v>109</v>
      </c>
      <c r="BZ62" s="360" t="s">
        <v>109</v>
      </c>
      <c r="CA62" s="360" t="s">
        <v>109</v>
      </c>
      <c r="CB62" s="360">
        <v>7</v>
      </c>
      <c r="CC62" s="360">
        <v>1.26</v>
      </c>
      <c r="CD62" s="360" t="s">
        <v>109</v>
      </c>
      <c r="CE62" s="360" t="s">
        <v>109</v>
      </c>
      <c r="CF62" s="360" t="s">
        <v>109</v>
      </c>
      <c r="CG62" s="360" t="s">
        <v>109</v>
      </c>
      <c r="CH62" s="360" t="s">
        <v>109</v>
      </c>
      <c r="CI62" s="360">
        <v>7</v>
      </c>
      <c r="CJ62" s="360" t="s">
        <v>109</v>
      </c>
      <c r="CK62" s="360" t="s">
        <v>109</v>
      </c>
      <c r="CL62" s="360" t="s">
        <v>109</v>
      </c>
      <c r="CM62" s="360" t="s">
        <v>109</v>
      </c>
      <c r="CN62" s="360" t="s">
        <v>109</v>
      </c>
      <c r="CO62" s="360" t="s">
        <v>109</v>
      </c>
      <c r="CP62" s="360" t="s">
        <v>109</v>
      </c>
      <c r="CQ62" s="360" t="s">
        <v>109</v>
      </c>
      <c r="CR62" s="360" t="s">
        <v>109</v>
      </c>
      <c r="CS62" s="360" t="s">
        <v>109</v>
      </c>
      <c r="CT62" s="360" t="s">
        <v>109</v>
      </c>
      <c r="CU62" s="360" t="s">
        <v>109</v>
      </c>
      <c r="CV62" s="360" t="s">
        <v>109</v>
      </c>
      <c r="CW62" s="360" t="s">
        <v>109</v>
      </c>
      <c r="CX62" s="360">
        <v>1.26</v>
      </c>
      <c r="CY62" s="360" t="s">
        <v>109</v>
      </c>
      <c r="CZ62" s="360" t="s">
        <v>109</v>
      </c>
      <c r="DA62" s="360" t="s">
        <v>109</v>
      </c>
      <c r="DB62" s="360" t="s">
        <v>109</v>
      </c>
      <c r="DC62" s="360" t="s">
        <v>109</v>
      </c>
      <c r="DD62" s="360">
        <v>7</v>
      </c>
      <c r="DE62" s="360">
        <v>1.26</v>
      </c>
      <c r="DF62" s="360" t="s">
        <v>109</v>
      </c>
      <c r="DG62" s="360" t="s">
        <v>109</v>
      </c>
      <c r="DH62" s="360" t="s">
        <v>109</v>
      </c>
      <c r="DI62" s="360" t="s">
        <v>109</v>
      </c>
      <c r="DJ62" s="360" t="s">
        <v>109</v>
      </c>
      <c r="DK62" s="360">
        <v>7</v>
      </c>
      <c r="DL62" s="360" t="s">
        <v>109</v>
      </c>
    </row>
    <row r="63" ht="47.25">
      <c r="A63" s="351" t="s">
        <v>161</v>
      </c>
      <c r="B63" s="352" t="s">
        <v>189</v>
      </c>
      <c r="C63" s="352" t="s">
        <v>190</v>
      </c>
      <c r="D63" s="360" t="s">
        <v>109</v>
      </c>
      <c r="E63" s="360" t="s">
        <v>109</v>
      </c>
      <c r="F63" s="360" t="s">
        <v>109</v>
      </c>
      <c r="G63" s="360" t="s">
        <v>109</v>
      </c>
      <c r="H63" s="360" t="s">
        <v>109</v>
      </c>
      <c r="I63" s="360" t="s">
        <v>109</v>
      </c>
      <c r="J63" s="360" t="s">
        <v>109</v>
      </c>
      <c r="K63" s="360" t="s">
        <v>109</v>
      </c>
      <c r="L63" s="360" t="s">
        <v>109</v>
      </c>
      <c r="M63" s="360" t="s">
        <v>109</v>
      </c>
      <c r="N63" s="360" t="s">
        <v>109</v>
      </c>
      <c r="O63" s="360" t="s">
        <v>109</v>
      </c>
      <c r="P63" s="360" t="s">
        <v>109</v>
      </c>
      <c r="Q63" s="360" t="s">
        <v>109</v>
      </c>
      <c r="R63" s="360" t="s">
        <v>109</v>
      </c>
      <c r="S63" s="360" t="s">
        <v>109</v>
      </c>
      <c r="T63" s="360" t="s">
        <v>109</v>
      </c>
      <c r="U63" s="360" t="s">
        <v>109</v>
      </c>
      <c r="V63" s="360" t="s">
        <v>109</v>
      </c>
      <c r="W63" s="360" t="s">
        <v>109</v>
      </c>
      <c r="X63" s="360" t="s">
        <v>109</v>
      </c>
      <c r="Y63" s="360" t="s">
        <v>109</v>
      </c>
      <c r="Z63" s="360" t="s">
        <v>109</v>
      </c>
      <c r="AA63" s="360" t="s">
        <v>109</v>
      </c>
      <c r="AB63" s="360" t="s">
        <v>109</v>
      </c>
      <c r="AC63" s="360" t="s">
        <v>109</v>
      </c>
      <c r="AD63" s="360" t="s">
        <v>109</v>
      </c>
      <c r="AE63" s="360" t="s">
        <v>109</v>
      </c>
      <c r="AF63" s="360" t="s">
        <v>109</v>
      </c>
      <c r="AG63" s="360" t="s">
        <v>109</v>
      </c>
      <c r="AH63" s="360" t="s">
        <v>109</v>
      </c>
      <c r="AI63" s="360" t="s">
        <v>109</v>
      </c>
      <c r="AJ63" s="360" t="s">
        <v>109</v>
      </c>
      <c r="AK63" s="360" t="s">
        <v>109</v>
      </c>
      <c r="AL63" s="360" t="s">
        <v>109</v>
      </c>
      <c r="AM63" s="360" t="s">
        <v>109</v>
      </c>
      <c r="AN63" s="360" t="s">
        <v>109</v>
      </c>
      <c r="AO63" s="360" t="s">
        <v>109</v>
      </c>
      <c r="AP63" s="360" t="s">
        <v>109</v>
      </c>
      <c r="AQ63" s="360" t="s">
        <v>109</v>
      </c>
      <c r="AR63" s="360" t="s">
        <v>109</v>
      </c>
      <c r="AS63" s="360" t="s">
        <v>109</v>
      </c>
      <c r="AT63" s="360" t="s">
        <v>109</v>
      </c>
      <c r="AU63" s="360" t="s">
        <v>109</v>
      </c>
      <c r="AV63" s="360" t="s">
        <v>109</v>
      </c>
      <c r="AW63" s="360" t="s">
        <v>109</v>
      </c>
      <c r="AX63" s="360" t="s">
        <v>109</v>
      </c>
      <c r="AY63" s="360" t="s">
        <v>109</v>
      </c>
      <c r="AZ63" s="360" t="s">
        <v>109</v>
      </c>
      <c r="BA63" s="360" t="s">
        <v>109</v>
      </c>
      <c r="BB63" s="360" t="s">
        <v>109</v>
      </c>
      <c r="BC63" s="360" t="s">
        <v>109</v>
      </c>
      <c r="BD63" s="360" t="s">
        <v>109</v>
      </c>
      <c r="BE63" s="360" t="s">
        <v>109</v>
      </c>
      <c r="BF63" s="360" t="s">
        <v>109</v>
      </c>
      <c r="BG63" s="360" t="s">
        <v>109</v>
      </c>
      <c r="BH63" s="360" t="s">
        <v>109</v>
      </c>
      <c r="BI63" s="360" t="s">
        <v>109</v>
      </c>
      <c r="BJ63" s="360" t="s">
        <v>109</v>
      </c>
      <c r="BK63" s="360" t="s">
        <v>109</v>
      </c>
      <c r="BL63" s="360" t="s">
        <v>109</v>
      </c>
      <c r="BM63" s="360" t="s">
        <v>109</v>
      </c>
      <c r="BN63" s="360" t="s">
        <v>109</v>
      </c>
      <c r="BO63" s="360" t="s">
        <v>109</v>
      </c>
      <c r="BP63" s="360" t="s">
        <v>109</v>
      </c>
      <c r="BQ63" s="360" t="s">
        <v>109</v>
      </c>
      <c r="BR63" s="360" t="s">
        <v>109</v>
      </c>
      <c r="BS63" s="360" t="s">
        <v>109</v>
      </c>
      <c r="BT63" s="360" t="s">
        <v>109</v>
      </c>
      <c r="BU63" s="360" t="s">
        <v>109</v>
      </c>
      <c r="BV63" s="360" t="s">
        <v>109</v>
      </c>
      <c r="BW63" s="360" t="s">
        <v>109</v>
      </c>
      <c r="BX63" s="360" t="s">
        <v>109</v>
      </c>
      <c r="BY63" s="360" t="s">
        <v>109</v>
      </c>
      <c r="BZ63" s="360" t="s">
        <v>109</v>
      </c>
      <c r="CA63" s="360" t="s">
        <v>109</v>
      </c>
      <c r="CB63" s="360" t="s">
        <v>109</v>
      </c>
      <c r="CC63" s="360" t="s">
        <v>109</v>
      </c>
      <c r="CD63" s="360" t="s">
        <v>109</v>
      </c>
      <c r="CE63" s="360" t="s">
        <v>109</v>
      </c>
      <c r="CF63" s="360" t="s">
        <v>109</v>
      </c>
      <c r="CG63" s="360" t="s">
        <v>109</v>
      </c>
      <c r="CH63" s="360" t="s">
        <v>109</v>
      </c>
      <c r="CI63" s="360" t="s">
        <v>109</v>
      </c>
      <c r="CJ63" s="360" t="s">
        <v>109</v>
      </c>
      <c r="CK63" s="360" t="s">
        <v>109</v>
      </c>
      <c r="CL63" s="360" t="s">
        <v>109</v>
      </c>
      <c r="CM63" s="360" t="s">
        <v>109</v>
      </c>
      <c r="CN63" s="360" t="s">
        <v>109</v>
      </c>
      <c r="CO63" s="360" t="s">
        <v>109</v>
      </c>
      <c r="CP63" s="360" t="s">
        <v>109</v>
      </c>
      <c r="CQ63" s="360" t="s">
        <v>109</v>
      </c>
      <c r="CR63" s="360" t="s">
        <v>109</v>
      </c>
      <c r="CS63" s="360" t="s">
        <v>109</v>
      </c>
      <c r="CT63" s="360" t="s">
        <v>109</v>
      </c>
      <c r="CU63" s="360" t="s">
        <v>109</v>
      </c>
      <c r="CV63" s="360" t="s">
        <v>109</v>
      </c>
      <c r="CW63" s="360" t="s">
        <v>109</v>
      </c>
      <c r="CX63" s="360" t="s">
        <v>109</v>
      </c>
      <c r="CY63" s="360" t="s">
        <v>109</v>
      </c>
      <c r="CZ63" s="360" t="s">
        <v>109</v>
      </c>
      <c r="DA63" s="360" t="s">
        <v>109</v>
      </c>
      <c r="DB63" s="360" t="s">
        <v>109</v>
      </c>
      <c r="DC63" s="360" t="s">
        <v>109</v>
      </c>
      <c r="DD63" s="360" t="s">
        <v>109</v>
      </c>
      <c r="DE63" s="360" t="s">
        <v>109</v>
      </c>
      <c r="DF63" s="360" t="s">
        <v>109</v>
      </c>
      <c r="DG63" s="360" t="s">
        <v>109</v>
      </c>
      <c r="DH63" s="360" t="s">
        <v>109</v>
      </c>
      <c r="DI63" s="360" t="s">
        <v>109</v>
      </c>
      <c r="DJ63" s="360" t="s">
        <v>109</v>
      </c>
      <c r="DK63" s="360" t="s">
        <v>109</v>
      </c>
      <c r="DL63" s="360" t="s">
        <v>109</v>
      </c>
    </row>
    <row r="64" ht="31.5">
      <c r="A64" s="351" t="s">
        <v>161</v>
      </c>
      <c r="B64" s="352" t="s">
        <v>191</v>
      </c>
      <c r="C64" s="352" t="s">
        <v>192</v>
      </c>
      <c r="D64" s="360" t="s">
        <v>109</v>
      </c>
      <c r="E64" s="360" t="s">
        <v>109</v>
      </c>
      <c r="F64" s="360" t="s">
        <v>109</v>
      </c>
      <c r="G64" s="360" t="s">
        <v>109</v>
      </c>
      <c r="H64" s="360" t="s">
        <v>109</v>
      </c>
      <c r="I64" s="360" t="s">
        <v>109</v>
      </c>
      <c r="J64" s="360" t="s">
        <v>109</v>
      </c>
      <c r="K64" s="360" t="s">
        <v>109</v>
      </c>
      <c r="L64" s="360" t="s">
        <v>109</v>
      </c>
      <c r="M64" s="360" t="s">
        <v>109</v>
      </c>
      <c r="N64" s="360" t="s">
        <v>109</v>
      </c>
      <c r="O64" s="360" t="s">
        <v>109</v>
      </c>
      <c r="P64" s="360" t="s">
        <v>109</v>
      </c>
      <c r="Q64" s="360" t="s">
        <v>109</v>
      </c>
      <c r="R64" s="360" t="s">
        <v>109</v>
      </c>
      <c r="S64" s="360" t="s">
        <v>109</v>
      </c>
      <c r="T64" s="360" t="s">
        <v>109</v>
      </c>
      <c r="U64" s="360" t="s">
        <v>109</v>
      </c>
      <c r="V64" s="360" t="s">
        <v>109</v>
      </c>
      <c r="W64" s="360" t="s">
        <v>109</v>
      </c>
      <c r="X64" s="360" t="s">
        <v>109</v>
      </c>
      <c r="Y64" s="360" t="s">
        <v>109</v>
      </c>
      <c r="Z64" s="360" t="s">
        <v>109</v>
      </c>
      <c r="AA64" s="360" t="s">
        <v>109</v>
      </c>
      <c r="AB64" s="360" t="s">
        <v>109</v>
      </c>
      <c r="AC64" s="360" t="s">
        <v>109</v>
      </c>
      <c r="AD64" s="360" t="s">
        <v>109</v>
      </c>
      <c r="AE64" s="360" t="s">
        <v>109</v>
      </c>
      <c r="AF64" s="360" t="s">
        <v>109</v>
      </c>
      <c r="AG64" s="360" t="s">
        <v>109</v>
      </c>
      <c r="AH64" s="360" t="s">
        <v>109</v>
      </c>
      <c r="AI64" s="360" t="s">
        <v>109</v>
      </c>
      <c r="AJ64" s="360" t="s">
        <v>109</v>
      </c>
      <c r="AK64" s="360" t="s">
        <v>109</v>
      </c>
      <c r="AL64" s="360" t="s">
        <v>109</v>
      </c>
      <c r="AM64" s="360" t="s">
        <v>109</v>
      </c>
      <c r="AN64" s="360" t="s">
        <v>109</v>
      </c>
      <c r="AO64" s="360" t="s">
        <v>109</v>
      </c>
      <c r="AP64" s="360" t="s">
        <v>109</v>
      </c>
      <c r="AQ64" s="360" t="s">
        <v>109</v>
      </c>
      <c r="AR64" s="360" t="s">
        <v>109</v>
      </c>
      <c r="AS64" s="360" t="s">
        <v>109</v>
      </c>
      <c r="AT64" s="360" t="s">
        <v>109</v>
      </c>
      <c r="AU64" s="360" t="s">
        <v>109</v>
      </c>
      <c r="AV64" s="360" t="s">
        <v>109</v>
      </c>
      <c r="AW64" s="360" t="s">
        <v>109</v>
      </c>
      <c r="AX64" s="360" t="s">
        <v>109</v>
      </c>
      <c r="AY64" s="360" t="s">
        <v>109</v>
      </c>
      <c r="AZ64" s="360" t="s">
        <v>109</v>
      </c>
      <c r="BA64" s="360" t="s">
        <v>109</v>
      </c>
      <c r="BB64" s="360" t="s">
        <v>109</v>
      </c>
      <c r="BC64" s="360" t="s">
        <v>109</v>
      </c>
      <c r="BD64" s="360" t="s">
        <v>109</v>
      </c>
      <c r="BE64" s="360" t="s">
        <v>109</v>
      </c>
      <c r="BF64" s="360" t="s">
        <v>109</v>
      </c>
      <c r="BG64" s="360" t="s">
        <v>109</v>
      </c>
      <c r="BH64" s="360" t="s">
        <v>109</v>
      </c>
      <c r="BI64" s="360" t="s">
        <v>109</v>
      </c>
      <c r="BJ64" s="360" t="s">
        <v>109</v>
      </c>
      <c r="BK64" s="360" t="s">
        <v>109</v>
      </c>
      <c r="BL64" s="360" t="s">
        <v>109</v>
      </c>
      <c r="BM64" s="360" t="s">
        <v>109</v>
      </c>
      <c r="BN64" s="360" t="s">
        <v>109</v>
      </c>
      <c r="BO64" s="360" t="s">
        <v>109</v>
      </c>
      <c r="BP64" s="360" t="s">
        <v>109</v>
      </c>
      <c r="BQ64" s="360" t="s">
        <v>109</v>
      </c>
      <c r="BR64" s="360" t="s">
        <v>109</v>
      </c>
      <c r="BS64" s="360" t="s">
        <v>109</v>
      </c>
      <c r="BT64" s="360" t="s">
        <v>109</v>
      </c>
      <c r="BU64" s="360" t="s">
        <v>109</v>
      </c>
      <c r="BV64" s="360" t="s">
        <v>109</v>
      </c>
      <c r="BW64" s="360" t="s">
        <v>109</v>
      </c>
      <c r="BX64" s="360" t="s">
        <v>109</v>
      </c>
      <c r="BY64" s="360" t="s">
        <v>109</v>
      </c>
      <c r="BZ64" s="360" t="s">
        <v>109</v>
      </c>
      <c r="CA64" s="360" t="s">
        <v>109</v>
      </c>
      <c r="CB64" s="360" t="s">
        <v>109</v>
      </c>
      <c r="CC64" s="360" t="s">
        <v>109</v>
      </c>
      <c r="CD64" s="360" t="s">
        <v>109</v>
      </c>
      <c r="CE64" s="360" t="s">
        <v>109</v>
      </c>
      <c r="CF64" s="360" t="s">
        <v>109</v>
      </c>
      <c r="CG64" s="360" t="s">
        <v>109</v>
      </c>
      <c r="CH64" s="360" t="s">
        <v>109</v>
      </c>
      <c r="CI64" s="360" t="s">
        <v>109</v>
      </c>
      <c r="CJ64" s="360" t="s">
        <v>109</v>
      </c>
      <c r="CK64" s="360" t="s">
        <v>109</v>
      </c>
      <c r="CL64" s="360" t="s">
        <v>109</v>
      </c>
      <c r="CM64" s="360" t="s">
        <v>109</v>
      </c>
      <c r="CN64" s="360" t="s">
        <v>109</v>
      </c>
      <c r="CO64" s="360" t="s">
        <v>109</v>
      </c>
      <c r="CP64" s="360" t="s">
        <v>109</v>
      </c>
      <c r="CQ64" s="360" t="s">
        <v>109</v>
      </c>
      <c r="CR64" s="360" t="s">
        <v>109</v>
      </c>
      <c r="CS64" s="360" t="s">
        <v>109</v>
      </c>
      <c r="CT64" s="360" t="s">
        <v>109</v>
      </c>
      <c r="CU64" s="360" t="s">
        <v>109</v>
      </c>
      <c r="CV64" s="360" t="s">
        <v>109</v>
      </c>
      <c r="CW64" s="360" t="s">
        <v>109</v>
      </c>
      <c r="CX64" s="360" t="s">
        <v>109</v>
      </c>
      <c r="CY64" s="360" t="s">
        <v>109</v>
      </c>
      <c r="CZ64" s="360" t="s">
        <v>109</v>
      </c>
      <c r="DA64" s="360" t="s">
        <v>109</v>
      </c>
      <c r="DB64" s="360" t="s">
        <v>109</v>
      </c>
      <c r="DC64" s="360" t="s">
        <v>109</v>
      </c>
      <c r="DD64" s="360" t="s">
        <v>109</v>
      </c>
      <c r="DE64" s="360" t="s">
        <v>109</v>
      </c>
      <c r="DF64" s="360" t="s">
        <v>109</v>
      </c>
      <c r="DG64" s="360" t="s">
        <v>109</v>
      </c>
      <c r="DH64" s="360" t="s">
        <v>109</v>
      </c>
      <c r="DI64" s="360" t="s">
        <v>109</v>
      </c>
      <c r="DJ64" s="360" t="s">
        <v>109</v>
      </c>
      <c r="DK64" s="360" t="s">
        <v>109</v>
      </c>
      <c r="DL64" s="360" t="s">
        <v>109</v>
      </c>
    </row>
    <row r="65" ht="31.5">
      <c r="A65" s="351" t="s">
        <v>161</v>
      </c>
      <c r="B65" s="352" t="s">
        <v>193</v>
      </c>
      <c r="C65" s="352" t="s">
        <v>194</v>
      </c>
      <c r="D65" s="360" t="s">
        <v>109</v>
      </c>
      <c r="E65" s="360" t="s">
        <v>109</v>
      </c>
      <c r="F65" s="360" t="s">
        <v>109</v>
      </c>
      <c r="G65" s="360" t="s">
        <v>109</v>
      </c>
      <c r="H65" s="360" t="s">
        <v>109</v>
      </c>
      <c r="I65" s="360" t="s">
        <v>109</v>
      </c>
      <c r="J65" s="360" t="s">
        <v>109</v>
      </c>
      <c r="K65" s="360" t="s">
        <v>109</v>
      </c>
      <c r="L65" s="360" t="s">
        <v>109</v>
      </c>
      <c r="M65" s="360" t="s">
        <v>109</v>
      </c>
      <c r="N65" s="360" t="s">
        <v>109</v>
      </c>
      <c r="O65" s="360" t="s">
        <v>109</v>
      </c>
      <c r="P65" s="360" t="s">
        <v>109</v>
      </c>
      <c r="Q65" s="360" t="s">
        <v>109</v>
      </c>
      <c r="R65" s="360" t="s">
        <v>109</v>
      </c>
      <c r="S65" s="360" t="s">
        <v>109</v>
      </c>
      <c r="T65" s="360" t="s">
        <v>109</v>
      </c>
      <c r="U65" s="360" t="s">
        <v>109</v>
      </c>
      <c r="V65" s="360" t="s">
        <v>109</v>
      </c>
      <c r="W65" s="360" t="s">
        <v>109</v>
      </c>
      <c r="X65" s="360" t="s">
        <v>109</v>
      </c>
      <c r="Y65" s="360" t="s">
        <v>109</v>
      </c>
      <c r="Z65" s="360" t="s">
        <v>109</v>
      </c>
      <c r="AA65" s="360" t="s">
        <v>109</v>
      </c>
      <c r="AB65" s="360" t="s">
        <v>109</v>
      </c>
      <c r="AC65" s="360" t="s">
        <v>109</v>
      </c>
      <c r="AD65" s="360" t="s">
        <v>109</v>
      </c>
      <c r="AE65" s="360" t="s">
        <v>109</v>
      </c>
      <c r="AF65" s="360" t="s">
        <v>109</v>
      </c>
      <c r="AG65" s="360" t="s">
        <v>109</v>
      </c>
      <c r="AH65" s="360" t="s">
        <v>109</v>
      </c>
      <c r="AI65" s="360" t="s">
        <v>109</v>
      </c>
      <c r="AJ65" s="360" t="s">
        <v>109</v>
      </c>
      <c r="AK65" s="360" t="s">
        <v>109</v>
      </c>
      <c r="AL65" s="360" t="s">
        <v>109</v>
      </c>
      <c r="AM65" s="360" t="s">
        <v>109</v>
      </c>
      <c r="AN65" s="360" t="s">
        <v>109</v>
      </c>
      <c r="AO65" s="360" t="s">
        <v>109</v>
      </c>
      <c r="AP65" s="360" t="s">
        <v>109</v>
      </c>
      <c r="AQ65" s="360" t="s">
        <v>109</v>
      </c>
      <c r="AR65" s="360" t="s">
        <v>109</v>
      </c>
      <c r="AS65" s="360" t="s">
        <v>109</v>
      </c>
      <c r="AT65" s="360" t="s">
        <v>109</v>
      </c>
      <c r="AU65" s="360" t="s">
        <v>109</v>
      </c>
      <c r="AV65" s="360" t="s">
        <v>109</v>
      </c>
      <c r="AW65" s="360" t="s">
        <v>109</v>
      </c>
      <c r="AX65" s="360" t="s">
        <v>109</v>
      </c>
      <c r="AY65" s="360" t="s">
        <v>109</v>
      </c>
      <c r="AZ65" s="360" t="s">
        <v>109</v>
      </c>
      <c r="BA65" s="360" t="s">
        <v>109</v>
      </c>
      <c r="BB65" s="360" t="s">
        <v>109</v>
      </c>
      <c r="BC65" s="360" t="s">
        <v>109</v>
      </c>
      <c r="BD65" s="360" t="s">
        <v>109</v>
      </c>
      <c r="BE65" s="360" t="s">
        <v>109</v>
      </c>
      <c r="BF65" s="360" t="s">
        <v>109</v>
      </c>
      <c r="BG65" s="360" t="s">
        <v>109</v>
      </c>
      <c r="BH65" s="360" t="s">
        <v>109</v>
      </c>
      <c r="BI65" s="360" t="s">
        <v>109</v>
      </c>
      <c r="BJ65" s="360" t="s">
        <v>109</v>
      </c>
      <c r="BK65" s="360" t="s">
        <v>109</v>
      </c>
      <c r="BL65" s="360" t="s">
        <v>109</v>
      </c>
      <c r="BM65" s="360" t="s">
        <v>109</v>
      </c>
      <c r="BN65" s="360" t="s">
        <v>109</v>
      </c>
      <c r="BO65" s="360" t="s">
        <v>109</v>
      </c>
      <c r="BP65" s="360" t="s">
        <v>109</v>
      </c>
      <c r="BQ65" s="360" t="s">
        <v>109</v>
      </c>
      <c r="BR65" s="360" t="s">
        <v>109</v>
      </c>
      <c r="BS65" s="360" t="s">
        <v>109</v>
      </c>
      <c r="BT65" s="360" t="s">
        <v>109</v>
      </c>
      <c r="BU65" s="360" t="s">
        <v>109</v>
      </c>
      <c r="BV65" s="360" t="s">
        <v>109</v>
      </c>
      <c r="BW65" s="360" t="s">
        <v>109</v>
      </c>
      <c r="BX65" s="360" t="s">
        <v>109</v>
      </c>
      <c r="BY65" s="360" t="s">
        <v>109</v>
      </c>
      <c r="BZ65" s="360" t="s">
        <v>109</v>
      </c>
      <c r="CA65" s="360" t="s">
        <v>109</v>
      </c>
      <c r="CB65" s="360" t="s">
        <v>109</v>
      </c>
      <c r="CC65" s="360" t="s">
        <v>109</v>
      </c>
      <c r="CD65" s="360" t="s">
        <v>109</v>
      </c>
      <c r="CE65" s="360" t="s">
        <v>109</v>
      </c>
      <c r="CF65" s="360" t="s">
        <v>109</v>
      </c>
      <c r="CG65" s="360" t="s">
        <v>109</v>
      </c>
      <c r="CH65" s="360" t="s">
        <v>109</v>
      </c>
      <c r="CI65" s="360" t="s">
        <v>109</v>
      </c>
      <c r="CJ65" s="360" t="s">
        <v>109</v>
      </c>
      <c r="CK65" s="360" t="s">
        <v>109</v>
      </c>
      <c r="CL65" s="360" t="s">
        <v>109</v>
      </c>
      <c r="CM65" s="360" t="s">
        <v>109</v>
      </c>
      <c r="CN65" s="360" t="s">
        <v>109</v>
      </c>
      <c r="CO65" s="360" t="s">
        <v>109</v>
      </c>
      <c r="CP65" s="360" t="s">
        <v>109</v>
      </c>
      <c r="CQ65" s="360" t="s">
        <v>109</v>
      </c>
      <c r="CR65" s="360" t="s">
        <v>109</v>
      </c>
      <c r="CS65" s="360" t="s">
        <v>109</v>
      </c>
      <c r="CT65" s="360" t="s">
        <v>109</v>
      </c>
      <c r="CU65" s="360" t="s">
        <v>109</v>
      </c>
      <c r="CV65" s="360" t="s">
        <v>109</v>
      </c>
      <c r="CW65" s="360" t="s">
        <v>109</v>
      </c>
      <c r="CX65" s="360" t="s">
        <v>109</v>
      </c>
      <c r="CY65" s="360" t="s">
        <v>109</v>
      </c>
      <c r="CZ65" s="360" t="s">
        <v>109</v>
      </c>
      <c r="DA65" s="360" t="s">
        <v>109</v>
      </c>
      <c r="DB65" s="360" t="s">
        <v>109</v>
      </c>
      <c r="DC65" s="360" t="s">
        <v>109</v>
      </c>
      <c r="DD65" s="360" t="s">
        <v>109</v>
      </c>
      <c r="DE65" s="360" t="s">
        <v>109</v>
      </c>
      <c r="DF65" s="360" t="s">
        <v>109</v>
      </c>
      <c r="DG65" s="360" t="s">
        <v>109</v>
      </c>
      <c r="DH65" s="360" t="s">
        <v>109</v>
      </c>
      <c r="DI65" s="360" t="s">
        <v>109</v>
      </c>
      <c r="DJ65" s="360" t="s">
        <v>109</v>
      </c>
      <c r="DK65" s="360" t="s">
        <v>109</v>
      </c>
      <c r="DL65" s="360" t="s">
        <v>109</v>
      </c>
    </row>
    <row r="66" ht="31.5">
      <c r="A66" s="351" t="s">
        <v>161</v>
      </c>
      <c r="B66" s="352" t="s">
        <v>195</v>
      </c>
      <c r="C66" s="352" t="s">
        <v>196</v>
      </c>
      <c r="D66" s="360" t="s">
        <v>109</v>
      </c>
      <c r="E66" s="360" t="s">
        <v>109</v>
      </c>
      <c r="F66" s="360" t="s">
        <v>109</v>
      </c>
      <c r="G66" s="360" t="s">
        <v>109</v>
      </c>
      <c r="H66" s="360" t="s">
        <v>109</v>
      </c>
      <c r="I66" s="360" t="s">
        <v>109</v>
      </c>
      <c r="J66" s="360" t="s">
        <v>109</v>
      </c>
      <c r="K66" s="360" t="s">
        <v>109</v>
      </c>
      <c r="L66" s="360" t="s">
        <v>109</v>
      </c>
      <c r="M66" s="360" t="s">
        <v>109</v>
      </c>
      <c r="N66" s="360" t="s">
        <v>109</v>
      </c>
      <c r="O66" s="360" t="s">
        <v>109</v>
      </c>
      <c r="P66" s="360" t="s">
        <v>109</v>
      </c>
      <c r="Q66" s="360" t="s">
        <v>109</v>
      </c>
      <c r="R66" s="360" t="s">
        <v>109</v>
      </c>
      <c r="S66" s="360" t="s">
        <v>109</v>
      </c>
      <c r="T66" s="360" t="s">
        <v>109</v>
      </c>
      <c r="U66" s="360" t="s">
        <v>109</v>
      </c>
      <c r="V66" s="360" t="s">
        <v>109</v>
      </c>
      <c r="W66" s="360" t="s">
        <v>109</v>
      </c>
      <c r="X66" s="360" t="s">
        <v>109</v>
      </c>
      <c r="Y66" s="360" t="s">
        <v>109</v>
      </c>
      <c r="Z66" s="360" t="s">
        <v>109</v>
      </c>
      <c r="AA66" s="360" t="s">
        <v>109</v>
      </c>
      <c r="AB66" s="360" t="s">
        <v>109</v>
      </c>
      <c r="AC66" s="360" t="s">
        <v>109</v>
      </c>
      <c r="AD66" s="360" t="s">
        <v>109</v>
      </c>
      <c r="AE66" s="360" t="s">
        <v>109</v>
      </c>
      <c r="AF66" s="360" t="s">
        <v>109</v>
      </c>
      <c r="AG66" s="360" t="s">
        <v>109</v>
      </c>
      <c r="AH66" s="360" t="s">
        <v>109</v>
      </c>
      <c r="AI66" s="360" t="s">
        <v>109</v>
      </c>
      <c r="AJ66" s="360" t="s">
        <v>109</v>
      </c>
      <c r="AK66" s="360" t="s">
        <v>109</v>
      </c>
      <c r="AL66" s="360" t="s">
        <v>109</v>
      </c>
      <c r="AM66" s="360" t="s">
        <v>109</v>
      </c>
      <c r="AN66" s="360" t="s">
        <v>109</v>
      </c>
      <c r="AO66" s="360" t="s">
        <v>109</v>
      </c>
      <c r="AP66" s="360" t="s">
        <v>109</v>
      </c>
      <c r="AQ66" s="360" t="s">
        <v>109</v>
      </c>
      <c r="AR66" s="360" t="s">
        <v>109</v>
      </c>
      <c r="AS66" s="360" t="s">
        <v>109</v>
      </c>
      <c r="AT66" s="360" t="s">
        <v>109</v>
      </c>
      <c r="AU66" s="360" t="s">
        <v>109</v>
      </c>
      <c r="AV66" s="360" t="s">
        <v>109</v>
      </c>
      <c r="AW66" s="360" t="s">
        <v>109</v>
      </c>
      <c r="AX66" s="360" t="s">
        <v>109</v>
      </c>
      <c r="AY66" s="360" t="s">
        <v>109</v>
      </c>
      <c r="AZ66" s="360" t="s">
        <v>109</v>
      </c>
      <c r="BA66" s="360" t="s">
        <v>109</v>
      </c>
      <c r="BB66" s="360" t="s">
        <v>109</v>
      </c>
      <c r="BC66" s="360" t="s">
        <v>109</v>
      </c>
      <c r="BD66" s="360" t="s">
        <v>109</v>
      </c>
      <c r="BE66" s="360" t="s">
        <v>109</v>
      </c>
      <c r="BF66" s="360" t="s">
        <v>109</v>
      </c>
      <c r="BG66" s="360" t="s">
        <v>109</v>
      </c>
      <c r="BH66" s="360" t="s">
        <v>109</v>
      </c>
      <c r="BI66" s="360" t="s">
        <v>109</v>
      </c>
      <c r="BJ66" s="360" t="s">
        <v>109</v>
      </c>
      <c r="BK66" s="360" t="s">
        <v>109</v>
      </c>
      <c r="BL66" s="360" t="s">
        <v>109</v>
      </c>
      <c r="BM66" s="360" t="s">
        <v>109</v>
      </c>
      <c r="BN66" s="360" t="s">
        <v>109</v>
      </c>
      <c r="BO66" s="360" t="s">
        <v>109</v>
      </c>
      <c r="BP66" s="360" t="s">
        <v>109</v>
      </c>
      <c r="BQ66" s="360" t="s">
        <v>109</v>
      </c>
      <c r="BR66" s="360" t="s">
        <v>109</v>
      </c>
      <c r="BS66" s="360" t="s">
        <v>109</v>
      </c>
      <c r="BT66" s="360" t="s">
        <v>109</v>
      </c>
      <c r="BU66" s="360" t="s">
        <v>109</v>
      </c>
      <c r="BV66" s="360" t="s">
        <v>109</v>
      </c>
      <c r="BW66" s="360" t="s">
        <v>109</v>
      </c>
      <c r="BX66" s="360" t="s">
        <v>109</v>
      </c>
      <c r="BY66" s="360" t="s">
        <v>109</v>
      </c>
      <c r="BZ66" s="360" t="s">
        <v>109</v>
      </c>
      <c r="CA66" s="360" t="s">
        <v>109</v>
      </c>
      <c r="CB66" s="360" t="s">
        <v>109</v>
      </c>
      <c r="CC66" s="360" t="s">
        <v>109</v>
      </c>
      <c r="CD66" s="360" t="s">
        <v>109</v>
      </c>
      <c r="CE66" s="360" t="s">
        <v>109</v>
      </c>
      <c r="CF66" s="360" t="s">
        <v>109</v>
      </c>
      <c r="CG66" s="360" t="s">
        <v>109</v>
      </c>
      <c r="CH66" s="360" t="s">
        <v>109</v>
      </c>
      <c r="CI66" s="360" t="s">
        <v>109</v>
      </c>
      <c r="CJ66" s="360" t="s">
        <v>109</v>
      </c>
      <c r="CK66" s="360" t="s">
        <v>109</v>
      </c>
      <c r="CL66" s="360" t="s">
        <v>109</v>
      </c>
      <c r="CM66" s="360" t="s">
        <v>109</v>
      </c>
      <c r="CN66" s="360" t="s">
        <v>109</v>
      </c>
      <c r="CO66" s="360" t="s">
        <v>109</v>
      </c>
      <c r="CP66" s="360" t="s">
        <v>109</v>
      </c>
      <c r="CQ66" s="360" t="s">
        <v>109</v>
      </c>
      <c r="CR66" s="360" t="s">
        <v>109</v>
      </c>
      <c r="CS66" s="360" t="s">
        <v>109</v>
      </c>
      <c r="CT66" s="360" t="s">
        <v>109</v>
      </c>
      <c r="CU66" s="360" t="s">
        <v>109</v>
      </c>
      <c r="CV66" s="360" t="s">
        <v>109</v>
      </c>
      <c r="CW66" s="360" t="s">
        <v>109</v>
      </c>
      <c r="CX66" s="360" t="s">
        <v>109</v>
      </c>
      <c r="CY66" s="360" t="s">
        <v>109</v>
      </c>
      <c r="CZ66" s="360" t="s">
        <v>109</v>
      </c>
      <c r="DA66" s="360" t="s">
        <v>109</v>
      </c>
      <c r="DB66" s="360" t="s">
        <v>109</v>
      </c>
      <c r="DC66" s="360" t="s">
        <v>109</v>
      </c>
      <c r="DD66" s="360" t="s">
        <v>109</v>
      </c>
      <c r="DE66" s="360" t="s">
        <v>109</v>
      </c>
      <c r="DF66" s="360" t="s">
        <v>109</v>
      </c>
      <c r="DG66" s="360" t="s">
        <v>109</v>
      </c>
      <c r="DH66" s="360" t="s">
        <v>109</v>
      </c>
      <c r="DI66" s="360" t="s">
        <v>109</v>
      </c>
      <c r="DJ66" s="360" t="s">
        <v>109</v>
      </c>
      <c r="DK66" s="360" t="s">
        <v>109</v>
      </c>
      <c r="DL66" s="360" t="s">
        <v>109</v>
      </c>
    </row>
    <row r="67" ht="47.25">
      <c r="A67" s="351" t="s">
        <v>161</v>
      </c>
      <c r="B67" s="352" t="s">
        <v>197</v>
      </c>
      <c r="C67" s="352" t="s">
        <v>1395</v>
      </c>
      <c r="D67" s="360" t="s">
        <v>109</v>
      </c>
      <c r="E67" s="360" t="s">
        <v>109</v>
      </c>
      <c r="F67" s="360" t="s">
        <v>109</v>
      </c>
      <c r="G67" s="360" t="s">
        <v>109</v>
      </c>
      <c r="H67" s="360" t="s">
        <v>109</v>
      </c>
      <c r="I67" s="360" t="s">
        <v>109</v>
      </c>
      <c r="J67" s="360" t="s">
        <v>109</v>
      </c>
      <c r="K67" s="360">
        <v>0.80000000000000004</v>
      </c>
      <c r="L67" s="360" t="s">
        <v>109</v>
      </c>
      <c r="M67" s="360" t="s">
        <v>109</v>
      </c>
      <c r="N67" s="360" t="s">
        <v>109</v>
      </c>
      <c r="O67" s="360">
        <v>2</v>
      </c>
      <c r="P67" s="360" t="s">
        <v>109</v>
      </c>
      <c r="Q67" s="360">
        <v>7</v>
      </c>
      <c r="R67" s="360" t="s">
        <v>109</v>
      </c>
      <c r="S67" s="360" t="s">
        <v>109</v>
      </c>
      <c r="T67" s="360" t="s">
        <v>109</v>
      </c>
      <c r="U67" s="360" t="s">
        <v>109</v>
      </c>
      <c r="V67" s="360" t="s">
        <v>109</v>
      </c>
      <c r="W67" s="360" t="s">
        <v>109</v>
      </c>
      <c r="X67" s="360" t="s">
        <v>109</v>
      </c>
      <c r="Y67" s="360" t="s">
        <v>109</v>
      </c>
      <c r="Z67" s="360" t="s">
        <v>109</v>
      </c>
      <c r="AA67" s="360" t="s">
        <v>109</v>
      </c>
      <c r="AB67" s="360" t="s">
        <v>109</v>
      </c>
      <c r="AC67" s="360" t="s">
        <v>109</v>
      </c>
      <c r="AD67" s="360" t="s">
        <v>109</v>
      </c>
      <c r="AE67" s="360" t="s">
        <v>109</v>
      </c>
      <c r="AF67" s="360" t="s">
        <v>109</v>
      </c>
      <c r="AG67" s="360" t="s">
        <v>109</v>
      </c>
      <c r="AH67" s="360" t="s">
        <v>109</v>
      </c>
      <c r="AI67" s="360" t="s">
        <v>109</v>
      </c>
      <c r="AJ67" s="360" t="s">
        <v>109</v>
      </c>
      <c r="AK67" s="360" t="s">
        <v>109</v>
      </c>
      <c r="AL67" s="360" t="s">
        <v>109</v>
      </c>
      <c r="AM67" s="360" t="s">
        <v>109</v>
      </c>
      <c r="AN67" s="360" t="s">
        <v>109</v>
      </c>
      <c r="AO67" s="360" t="s">
        <v>109</v>
      </c>
      <c r="AP67" s="360" t="s">
        <v>109</v>
      </c>
      <c r="AQ67" s="360" t="s">
        <v>109</v>
      </c>
      <c r="AR67" s="360" t="s">
        <v>109</v>
      </c>
      <c r="AS67" s="360" t="s">
        <v>109</v>
      </c>
      <c r="AT67" s="360" t="s">
        <v>109</v>
      </c>
      <c r="AU67" s="360" t="s">
        <v>109</v>
      </c>
      <c r="AV67" s="360" t="s">
        <v>109</v>
      </c>
      <c r="AW67" s="360" t="s">
        <v>109</v>
      </c>
      <c r="AX67" s="360" t="s">
        <v>109</v>
      </c>
      <c r="AY67" s="360" t="s">
        <v>109</v>
      </c>
      <c r="AZ67" s="360" t="s">
        <v>109</v>
      </c>
      <c r="BA67" s="360" t="s">
        <v>109</v>
      </c>
      <c r="BB67" s="360" t="s">
        <v>109</v>
      </c>
      <c r="BC67" s="360" t="s">
        <v>109</v>
      </c>
      <c r="BD67" s="360" t="s">
        <v>109</v>
      </c>
      <c r="BE67" s="360" t="s">
        <v>109</v>
      </c>
      <c r="BF67" s="360" t="s">
        <v>109</v>
      </c>
      <c r="BG67" s="360" t="s">
        <v>109</v>
      </c>
      <c r="BH67" s="360" t="s">
        <v>109</v>
      </c>
      <c r="BI67" s="360" t="s">
        <v>109</v>
      </c>
      <c r="BJ67" s="360" t="s">
        <v>109</v>
      </c>
      <c r="BK67" s="360" t="s">
        <v>109</v>
      </c>
      <c r="BL67" s="360" t="s">
        <v>109</v>
      </c>
      <c r="BM67" s="360" t="s">
        <v>109</v>
      </c>
      <c r="BN67" s="360" t="s">
        <v>109</v>
      </c>
      <c r="BO67" s="360" t="s">
        <v>109</v>
      </c>
      <c r="BP67" s="360" t="s">
        <v>109</v>
      </c>
      <c r="BQ67" s="360" t="s">
        <v>109</v>
      </c>
      <c r="BR67" s="360" t="s">
        <v>109</v>
      </c>
      <c r="BS67" s="360" t="s">
        <v>109</v>
      </c>
      <c r="BT67" s="360" t="s">
        <v>109</v>
      </c>
      <c r="BU67" s="360" t="s">
        <v>109</v>
      </c>
      <c r="BV67" s="360" t="s">
        <v>109</v>
      </c>
      <c r="BW67" s="360" t="s">
        <v>109</v>
      </c>
      <c r="BX67" s="360" t="s">
        <v>109</v>
      </c>
      <c r="BY67" s="360" t="s">
        <v>109</v>
      </c>
      <c r="BZ67" s="360" t="s">
        <v>109</v>
      </c>
      <c r="CA67" s="360" t="s">
        <v>109</v>
      </c>
      <c r="CB67" s="360" t="s">
        <v>109</v>
      </c>
      <c r="CC67" s="360" t="s">
        <v>109</v>
      </c>
      <c r="CD67" s="360" t="s">
        <v>109</v>
      </c>
      <c r="CE67" s="360" t="s">
        <v>109</v>
      </c>
      <c r="CF67" s="360" t="s">
        <v>109</v>
      </c>
      <c r="CG67" s="360" t="s">
        <v>109</v>
      </c>
      <c r="CH67" s="360" t="s">
        <v>109</v>
      </c>
      <c r="CI67" s="360" t="s">
        <v>109</v>
      </c>
      <c r="CJ67" s="360" t="s">
        <v>109</v>
      </c>
      <c r="CK67" s="360" t="s">
        <v>109</v>
      </c>
      <c r="CL67" s="360" t="s">
        <v>109</v>
      </c>
      <c r="CM67" s="360" t="s">
        <v>109</v>
      </c>
      <c r="CN67" s="360" t="s">
        <v>109</v>
      </c>
      <c r="CO67" s="360" t="s">
        <v>109</v>
      </c>
      <c r="CP67" s="360" t="s">
        <v>109</v>
      </c>
      <c r="CQ67" s="360">
        <v>0.80000000000000004</v>
      </c>
      <c r="CR67" s="360" t="s">
        <v>109</v>
      </c>
      <c r="CS67" s="360" t="s">
        <v>109</v>
      </c>
      <c r="CT67" s="360" t="s">
        <v>109</v>
      </c>
      <c r="CU67" s="360">
        <v>2</v>
      </c>
      <c r="CV67" s="360" t="s">
        <v>109</v>
      </c>
      <c r="CW67" s="360">
        <v>7</v>
      </c>
      <c r="CX67" s="360" t="s">
        <v>109</v>
      </c>
      <c r="CY67" s="360" t="s">
        <v>109</v>
      </c>
      <c r="CZ67" s="360" t="s">
        <v>109</v>
      </c>
      <c r="DA67" s="360" t="s">
        <v>109</v>
      </c>
      <c r="DB67" s="360" t="s">
        <v>109</v>
      </c>
      <c r="DC67" s="360" t="s">
        <v>109</v>
      </c>
      <c r="DD67" s="360" t="s">
        <v>109</v>
      </c>
      <c r="DE67" s="360">
        <v>0.80000000000000004</v>
      </c>
      <c r="DF67" s="360" t="s">
        <v>109</v>
      </c>
      <c r="DG67" s="360" t="s">
        <v>109</v>
      </c>
      <c r="DH67" s="360" t="s">
        <v>109</v>
      </c>
      <c r="DI67" s="360">
        <v>2</v>
      </c>
      <c r="DJ67" s="360" t="s">
        <v>109</v>
      </c>
      <c r="DK67" s="360">
        <v>7</v>
      </c>
      <c r="DL67" s="360"/>
    </row>
    <row r="68" ht="31.5">
      <c r="A68" s="351" t="s">
        <v>161</v>
      </c>
      <c r="B68" s="352" t="s">
        <v>198</v>
      </c>
      <c r="C68" s="352" t="s">
        <v>199</v>
      </c>
      <c r="D68" s="360" t="s">
        <v>109</v>
      </c>
      <c r="E68" s="360" t="s">
        <v>109</v>
      </c>
      <c r="F68" s="360" t="s">
        <v>109</v>
      </c>
      <c r="G68" s="360" t="s">
        <v>109</v>
      </c>
      <c r="H68" s="360" t="s">
        <v>109</v>
      </c>
      <c r="I68" s="360" t="s">
        <v>109</v>
      </c>
      <c r="J68" s="360" t="s">
        <v>109</v>
      </c>
      <c r="K68" s="360" t="s">
        <v>109</v>
      </c>
      <c r="L68" s="360" t="s">
        <v>109</v>
      </c>
      <c r="M68" s="360" t="s">
        <v>109</v>
      </c>
      <c r="N68" s="360" t="s">
        <v>109</v>
      </c>
      <c r="O68" s="360" t="s">
        <v>109</v>
      </c>
      <c r="P68" s="360" t="s">
        <v>109</v>
      </c>
      <c r="Q68" s="360" t="s">
        <v>109</v>
      </c>
      <c r="R68" s="360" t="s">
        <v>109</v>
      </c>
      <c r="S68" s="360" t="s">
        <v>109</v>
      </c>
      <c r="T68" s="360" t="s">
        <v>109</v>
      </c>
      <c r="U68" s="360" t="s">
        <v>109</v>
      </c>
      <c r="V68" s="360" t="s">
        <v>109</v>
      </c>
      <c r="W68" s="360" t="s">
        <v>109</v>
      </c>
      <c r="X68" s="360" t="s">
        <v>109</v>
      </c>
      <c r="Y68" s="360" t="s">
        <v>109</v>
      </c>
      <c r="Z68" s="360" t="s">
        <v>109</v>
      </c>
      <c r="AA68" s="360" t="s">
        <v>109</v>
      </c>
      <c r="AB68" s="360" t="s">
        <v>109</v>
      </c>
      <c r="AC68" s="360" t="s">
        <v>109</v>
      </c>
      <c r="AD68" s="360" t="s">
        <v>109</v>
      </c>
      <c r="AE68" s="360" t="s">
        <v>109</v>
      </c>
      <c r="AF68" s="360" t="s">
        <v>109</v>
      </c>
      <c r="AG68" s="360" t="s">
        <v>109</v>
      </c>
      <c r="AH68" s="360" t="s">
        <v>109</v>
      </c>
      <c r="AI68" s="360" t="s">
        <v>109</v>
      </c>
      <c r="AJ68" s="360" t="s">
        <v>109</v>
      </c>
      <c r="AK68" s="360" t="s">
        <v>109</v>
      </c>
      <c r="AL68" s="360" t="s">
        <v>109</v>
      </c>
      <c r="AM68" s="360" t="s">
        <v>109</v>
      </c>
      <c r="AN68" s="360" t="s">
        <v>109</v>
      </c>
      <c r="AO68" s="360" t="s">
        <v>109</v>
      </c>
      <c r="AP68" s="360" t="s">
        <v>109</v>
      </c>
      <c r="AQ68" s="360" t="s">
        <v>109</v>
      </c>
      <c r="AR68" s="360" t="s">
        <v>109</v>
      </c>
      <c r="AS68" s="360" t="s">
        <v>109</v>
      </c>
      <c r="AT68" s="360" t="s">
        <v>109</v>
      </c>
      <c r="AU68" s="360" t="s">
        <v>109</v>
      </c>
      <c r="AV68" s="360" t="s">
        <v>109</v>
      </c>
      <c r="AW68" s="360" t="s">
        <v>109</v>
      </c>
      <c r="AX68" s="360" t="s">
        <v>109</v>
      </c>
      <c r="AY68" s="360" t="s">
        <v>109</v>
      </c>
      <c r="AZ68" s="360" t="s">
        <v>109</v>
      </c>
      <c r="BA68" s="360" t="s">
        <v>109</v>
      </c>
      <c r="BB68" s="360" t="s">
        <v>109</v>
      </c>
      <c r="BC68" s="360" t="s">
        <v>109</v>
      </c>
      <c r="BD68" s="360" t="s">
        <v>109</v>
      </c>
      <c r="BE68" s="360" t="s">
        <v>109</v>
      </c>
      <c r="BF68" s="360" t="s">
        <v>109</v>
      </c>
      <c r="BG68" s="360" t="s">
        <v>109</v>
      </c>
      <c r="BH68" s="360" t="s">
        <v>109</v>
      </c>
      <c r="BI68" s="360" t="s">
        <v>109</v>
      </c>
      <c r="BJ68" s="360" t="s">
        <v>109</v>
      </c>
      <c r="BK68" s="360" t="s">
        <v>109</v>
      </c>
      <c r="BL68" s="360" t="s">
        <v>109</v>
      </c>
      <c r="BM68" s="360" t="s">
        <v>109</v>
      </c>
      <c r="BN68" s="360" t="s">
        <v>109</v>
      </c>
      <c r="BO68" s="360" t="s">
        <v>109</v>
      </c>
      <c r="BP68" s="360" t="s">
        <v>109</v>
      </c>
      <c r="BQ68" s="360" t="s">
        <v>109</v>
      </c>
      <c r="BR68" s="360" t="s">
        <v>109</v>
      </c>
      <c r="BS68" s="360" t="s">
        <v>109</v>
      </c>
      <c r="BT68" s="360" t="s">
        <v>109</v>
      </c>
      <c r="BU68" s="360" t="s">
        <v>109</v>
      </c>
      <c r="BV68" s="360" t="s">
        <v>109</v>
      </c>
      <c r="BW68" s="360" t="s">
        <v>109</v>
      </c>
      <c r="BX68" s="360" t="s">
        <v>109</v>
      </c>
      <c r="BY68" s="360" t="s">
        <v>109</v>
      </c>
      <c r="BZ68" s="360" t="s">
        <v>109</v>
      </c>
      <c r="CA68" s="360" t="s">
        <v>109</v>
      </c>
      <c r="CB68" s="360" t="s">
        <v>109</v>
      </c>
      <c r="CC68" s="360" t="s">
        <v>109</v>
      </c>
      <c r="CD68" s="360" t="s">
        <v>109</v>
      </c>
      <c r="CE68" s="360" t="s">
        <v>109</v>
      </c>
      <c r="CF68" s="360" t="s">
        <v>109</v>
      </c>
      <c r="CG68" s="360" t="s">
        <v>109</v>
      </c>
      <c r="CH68" s="360" t="s">
        <v>109</v>
      </c>
      <c r="CI68" s="360" t="s">
        <v>109</v>
      </c>
      <c r="CJ68" s="360" t="s">
        <v>109</v>
      </c>
      <c r="CK68" s="360" t="s">
        <v>109</v>
      </c>
      <c r="CL68" s="360" t="s">
        <v>109</v>
      </c>
      <c r="CM68" s="360" t="s">
        <v>109</v>
      </c>
      <c r="CN68" s="360" t="s">
        <v>109</v>
      </c>
      <c r="CO68" s="360" t="s">
        <v>109</v>
      </c>
      <c r="CP68" s="360" t="s">
        <v>109</v>
      </c>
      <c r="CQ68" s="360" t="s">
        <v>109</v>
      </c>
      <c r="CR68" s="360" t="s">
        <v>109</v>
      </c>
      <c r="CS68" s="360" t="s">
        <v>109</v>
      </c>
      <c r="CT68" s="360" t="s">
        <v>109</v>
      </c>
      <c r="CU68" s="360" t="s">
        <v>109</v>
      </c>
      <c r="CV68" s="360" t="s">
        <v>109</v>
      </c>
      <c r="CW68" s="360" t="s">
        <v>109</v>
      </c>
      <c r="CX68" s="360" t="s">
        <v>109</v>
      </c>
      <c r="CY68" s="360" t="s">
        <v>109</v>
      </c>
      <c r="CZ68" s="360" t="s">
        <v>109</v>
      </c>
      <c r="DA68" s="360" t="s">
        <v>109</v>
      </c>
      <c r="DB68" s="360" t="s">
        <v>109</v>
      </c>
      <c r="DC68" s="360" t="s">
        <v>109</v>
      </c>
      <c r="DD68" s="360" t="s">
        <v>109</v>
      </c>
      <c r="DE68" s="360" t="s">
        <v>109</v>
      </c>
      <c r="DF68" s="360" t="s">
        <v>109</v>
      </c>
      <c r="DG68" s="360" t="s">
        <v>109</v>
      </c>
      <c r="DH68" s="360" t="s">
        <v>109</v>
      </c>
      <c r="DI68" s="360" t="s">
        <v>109</v>
      </c>
      <c r="DJ68" s="360" t="s">
        <v>109</v>
      </c>
      <c r="DK68" s="360" t="s">
        <v>109</v>
      </c>
      <c r="DL68" s="360" t="s">
        <v>109</v>
      </c>
    </row>
    <row r="69" ht="47.25">
      <c r="A69" s="351" t="s">
        <v>161</v>
      </c>
      <c r="B69" s="352" t="s">
        <v>200</v>
      </c>
      <c r="C69" s="352" t="s">
        <v>201</v>
      </c>
      <c r="D69" s="360" t="s">
        <v>109</v>
      </c>
      <c r="E69" s="360" t="s">
        <v>109</v>
      </c>
      <c r="F69" s="360" t="s">
        <v>109</v>
      </c>
      <c r="G69" s="360" t="s">
        <v>109</v>
      </c>
      <c r="H69" s="360" t="s">
        <v>109</v>
      </c>
      <c r="I69" s="360" t="s">
        <v>109</v>
      </c>
      <c r="J69" s="360" t="s">
        <v>109</v>
      </c>
      <c r="K69" s="360" t="s">
        <v>109</v>
      </c>
      <c r="L69" s="360" t="s">
        <v>109</v>
      </c>
      <c r="M69" s="360" t="s">
        <v>109</v>
      </c>
      <c r="N69" s="360" t="s">
        <v>109</v>
      </c>
      <c r="O69" s="360" t="s">
        <v>109</v>
      </c>
      <c r="P69" s="360" t="s">
        <v>109</v>
      </c>
      <c r="Q69" s="360" t="s">
        <v>109</v>
      </c>
      <c r="R69" s="360" t="s">
        <v>109</v>
      </c>
      <c r="S69" s="360" t="s">
        <v>109</v>
      </c>
      <c r="T69" s="360" t="s">
        <v>109</v>
      </c>
      <c r="U69" s="360" t="s">
        <v>109</v>
      </c>
      <c r="V69" s="360" t="s">
        <v>109</v>
      </c>
      <c r="W69" s="360" t="s">
        <v>109</v>
      </c>
      <c r="X69" s="360" t="s">
        <v>109</v>
      </c>
      <c r="Y69" s="360" t="s">
        <v>109</v>
      </c>
      <c r="Z69" s="360" t="s">
        <v>109</v>
      </c>
      <c r="AA69" s="360" t="s">
        <v>109</v>
      </c>
      <c r="AB69" s="360" t="s">
        <v>109</v>
      </c>
      <c r="AC69" s="360" t="s">
        <v>109</v>
      </c>
      <c r="AD69" s="360" t="s">
        <v>109</v>
      </c>
      <c r="AE69" s="360" t="s">
        <v>109</v>
      </c>
      <c r="AF69" s="360" t="s">
        <v>109</v>
      </c>
      <c r="AG69" s="360" t="s">
        <v>109</v>
      </c>
      <c r="AH69" s="360" t="s">
        <v>109</v>
      </c>
      <c r="AI69" s="360" t="s">
        <v>109</v>
      </c>
      <c r="AJ69" s="360" t="s">
        <v>109</v>
      </c>
      <c r="AK69" s="360" t="s">
        <v>109</v>
      </c>
      <c r="AL69" s="360" t="s">
        <v>109</v>
      </c>
      <c r="AM69" s="360" t="s">
        <v>109</v>
      </c>
      <c r="AN69" s="360" t="s">
        <v>109</v>
      </c>
      <c r="AO69" s="360" t="s">
        <v>109</v>
      </c>
      <c r="AP69" s="360" t="s">
        <v>109</v>
      </c>
      <c r="AQ69" s="360" t="s">
        <v>109</v>
      </c>
      <c r="AR69" s="360" t="s">
        <v>109</v>
      </c>
      <c r="AS69" s="360" t="s">
        <v>109</v>
      </c>
      <c r="AT69" s="360" t="s">
        <v>109</v>
      </c>
      <c r="AU69" s="360" t="s">
        <v>109</v>
      </c>
      <c r="AV69" s="360" t="s">
        <v>109</v>
      </c>
      <c r="AW69" s="360" t="s">
        <v>109</v>
      </c>
      <c r="AX69" s="360" t="s">
        <v>109</v>
      </c>
      <c r="AY69" s="360" t="s">
        <v>109</v>
      </c>
      <c r="AZ69" s="360" t="s">
        <v>109</v>
      </c>
      <c r="BA69" s="360" t="s">
        <v>109</v>
      </c>
      <c r="BB69" s="360" t="s">
        <v>109</v>
      </c>
      <c r="BC69" s="360" t="s">
        <v>109</v>
      </c>
      <c r="BD69" s="360" t="s">
        <v>109</v>
      </c>
      <c r="BE69" s="360" t="s">
        <v>109</v>
      </c>
      <c r="BF69" s="360" t="s">
        <v>109</v>
      </c>
      <c r="BG69" s="360" t="s">
        <v>109</v>
      </c>
      <c r="BH69" s="360" t="s">
        <v>109</v>
      </c>
      <c r="BI69" s="360" t="s">
        <v>109</v>
      </c>
      <c r="BJ69" s="360" t="s">
        <v>109</v>
      </c>
      <c r="BK69" s="360" t="s">
        <v>109</v>
      </c>
      <c r="BL69" s="360" t="s">
        <v>109</v>
      </c>
      <c r="BM69" s="360" t="s">
        <v>109</v>
      </c>
      <c r="BN69" s="360" t="s">
        <v>109</v>
      </c>
      <c r="BO69" s="360" t="s">
        <v>109</v>
      </c>
      <c r="BP69" s="360" t="s">
        <v>109</v>
      </c>
      <c r="BQ69" s="360" t="s">
        <v>109</v>
      </c>
      <c r="BR69" s="360" t="s">
        <v>109</v>
      </c>
      <c r="BS69" s="360" t="s">
        <v>109</v>
      </c>
      <c r="BT69" s="360" t="s">
        <v>109</v>
      </c>
      <c r="BU69" s="360" t="s">
        <v>109</v>
      </c>
      <c r="BV69" s="360" t="s">
        <v>109</v>
      </c>
      <c r="BW69" s="360" t="s">
        <v>109</v>
      </c>
      <c r="BX69" s="360" t="s">
        <v>109</v>
      </c>
      <c r="BY69" s="360" t="s">
        <v>109</v>
      </c>
      <c r="BZ69" s="360" t="s">
        <v>109</v>
      </c>
      <c r="CA69" s="360" t="s">
        <v>109</v>
      </c>
      <c r="CB69" s="360" t="s">
        <v>109</v>
      </c>
      <c r="CC69" s="360" t="s">
        <v>109</v>
      </c>
      <c r="CD69" s="360" t="s">
        <v>109</v>
      </c>
      <c r="CE69" s="360" t="s">
        <v>109</v>
      </c>
      <c r="CF69" s="360" t="s">
        <v>109</v>
      </c>
      <c r="CG69" s="360" t="s">
        <v>109</v>
      </c>
      <c r="CH69" s="360" t="s">
        <v>109</v>
      </c>
      <c r="CI69" s="360" t="s">
        <v>109</v>
      </c>
      <c r="CJ69" s="360" t="s">
        <v>109</v>
      </c>
      <c r="CK69" s="360" t="s">
        <v>109</v>
      </c>
      <c r="CL69" s="360" t="s">
        <v>109</v>
      </c>
      <c r="CM69" s="360" t="s">
        <v>109</v>
      </c>
      <c r="CN69" s="360" t="s">
        <v>109</v>
      </c>
      <c r="CO69" s="360" t="s">
        <v>109</v>
      </c>
      <c r="CP69" s="360" t="s">
        <v>109</v>
      </c>
      <c r="CQ69" s="360" t="s">
        <v>109</v>
      </c>
      <c r="CR69" s="360" t="s">
        <v>109</v>
      </c>
      <c r="CS69" s="360" t="s">
        <v>109</v>
      </c>
      <c r="CT69" s="360" t="s">
        <v>109</v>
      </c>
      <c r="CU69" s="360" t="s">
        <v>109</v>
      </c>
      <c r="CV69" s="360" t="s">
        <v>109</v>
      </c>
      <c r="CW69" s="360" t="s">
        <v>109</v>
      </c>
      <c r="CX69" s="360" t="s">
        <v>109</v>
      </c>
      <c r="CY69" s="360" t="s">
        <v>109</v>
      </c>
      <c r="CZ69" s="360" t="s">
        <v>109</v>
      </c>
      <c r="DA69" s="360" t="s">
        <v>109</v>
      </c>
      <c r="DB69" s="360" t="s">
        <v>109</v>
      </c>
      <c r="DC69" s="360" t="s">
        <v>109</v>
      </c>
      <c r="DD69" s="360" t="s">
        <v>109</v>
      </c>
      <c r="DE69" s="360" t="s">
        <v>109</v>
      </c>
      <c r="DF69" s="360" t="s">
        <v>109</v>
      </c>
      <c r="DG69" s="360" t="s">
        <v>109</v>
      </c>
      <c r="DH69" s="360" t="s">
        <v>109</v>
      </c>
      <c r="DI69" s="360" t="s">
        <v>109</v>
      </c>
      <c r="DJ69" s="360" t="s">
        <v>109</v>
      </c>
      <c r="DK69" s="360" t="s">
        <v>109</v>
      </c>
      <c r="DL69" s="360" t="s">
        <v>109</v>
      </c>
    </row>
    <row r="70" ht="31.5">
      <c r="A70" s="351" t="s">
        <v>161</v>
      </c>
      <c r="B70" s="352" t="s">
        <v>202</v>
      </c>
      <c r="C70" s="352" t="s">
        <v>1396</v>
      </c>
      <c r="D70" s="360" t="s">
        <v>109</v>
      </c>
      <c r="E70" s="360" t="s">
        <v>109</v>
      </c>
      <c r="F70" s="360" t="s">
        <v>109</v>
      </c>
      <c r="G70" s="360" t="s">
        <v>109</v>
      </c>
      <c r="H70" s="360" t="s">
        <v>109</v>
      </c>
      <c r="I70" s="360" t="s">
        <v>109</v>
      </c>
      <c r="J70" s="360" t="s">
        <v>109</v>
      </c>
      <c r="K70" s="360" t="s">
        <v>109</v>
      </c>
      <c r="L70" s="360" t="s">
        <v>109</v>
      </c>
      <c r="M70" s="360" t="s">
        <v>109</v>
      </c>
      <c r="N70" s="360" t="s">
        <v>109</v>
      </c>
      <c r="O70" s="360" t="s">
        <v>109</v>
      </c>
      <c r="P70" s="360" t="s">
        <v>109</v>
      </c>
      <c r="Q70" s="360" t="s">
        <v>109</v>
      </c>
      <c r="R70" s="360" t="s">
        <v>109</v>
      </c>
      <c r="S70" s="360" t="s">
        <v>109</v>
      </c>
      <c r="T70" s="360" t="s">
        <v>109</v>
      </c>
      <c r="U70" s="360" t="s">
        <v>109</v>
      </c>
      <c r="V70" s="360" t="s">
        <v>109</v>
      </c>
      <c r="W70" s="360" t="s">
        <v>109</v>
      </c>
      <c r="X70" s="360" t="s">
        <v>109</v>
      </c>
      <c r="Y70" s="360" t="s">
        <v>109</v>
      </c>
      <c r="Z70" s="360" t="s">
        <v>109</v>
      </c>
      <c r="AA70" s="360" t="s">
        <v>109</v>
      </c>
      <c r="AB70" s="360" t="s">
        <v>109</v>
      </c>
      <c r="AC70" s="360" t="s">
        <v>109</v>
      </c>
      <c r="AD70" s="360" t="s">
        <v>109</v>
      </c>
      <c r="AE70" s="360" t="s">
        <v>109</v>
      </c>
      <c r="AF70" s="360" t="s">
        <v>109</v>
      </c>
      <c r="AG70" s="360" t="s">
        <v>109</v>
      </c>
      <c r="AH70" s="360" t="s">
        <v>109</v>
      </c>
      <c r="AI70" s="360" t="s">
        <v>109</v>
      </c>
      <c r="AJ70" s="360" t="s">
        <v>109</v>
      </c>
      <c r="AK70" s="360" t="s">
        <v>109</v>
      </c>
      <c r="AL70" s="360" t="s">
        <v>109</v>
      </c>
      <c r="AM70" s="360" t="s">
        <v>109</v>
      </c>
      <c r="AN70" s="360" t="s">
        <v>109</v>
      </c>
      <c r="AO70" s="360" t="s">
        <v>109</v>
      </c>
      <c r="AP70" s="360" t="s">
        <v>109</v>
      </c>
      <c r="AQ70" s="360" t="s">
        <v>109</v>
      </c>
      <c r="AR70" s="360" t="s">
        <v>109</v>
      </c>
      <c r="AS70" s="360" t="s">
        <v>109</v>
      </c>
      <c r="AT70" s="360" t="s">
        <v>109</v>
      </c>
      <c r="AU70" s="360" t="s">
        <v>109</v>
      </c>
      <c r="AV70" s="360" t="s">
        <v>109</v>
      </c>
      <c r="AW70" s="360" t="s">
        <v>109</v>
      </c>
      <c r="AX70" s="360" t="s">
        <v>109</v>
      </c>
      <c r="AY70" s="360" t="s">
        <v>109</v>
      </c>
      <c r="AZ70" s="360" t="s">
        <v>109</v>
      </c>
      <c r="BA70" s="360" t="s">
        <v>109</v>
      </c>
      <c r="BB70" s="360" t="s">
        <v>109</v>
      </c>
      <c r="BC70" s="360" t="s">
        <v>109</v>
      </c>
      <c r="BD70" s="360" t="s">
        <v>109</v>
      </c>
      <c r="BE70" s="360" t="s">
        <v>109</v>
      </c>
      <c r="BF70" s="360" t="s">
        <v>109</v>
      </c>
      <c r="BG70" s="360" t="s">
        <v>109</v>
      </c>
      <c r="BH70" s="360" t="s">
        <v>109</v>
      </c>
      <c r="BI70" s="360" t="s">
        <v>109</v>
      </c>
      <c r="BJ70" s="360" t="s">
        <v>109</v>
      </c>
      <c r="BK70" s="360" t="s">
        <v>109</v>
      </c>
      <c r="BL70" s="360" t="s">
        <v>109</v>
      </c>
      <c r="BM70" s="360" t="s">
        <v>109</v>
      </c>
      <c r="BN70" s="360" t="s">
        <v>109</v>
      </c>
      <c r="BO70" s="360" t="s">
        <v>109</v>
      </c>
      <c r="BP70" s="360" t="s">
        <v>109</v>
      </c>
      <c r="BQ70" s="360" t="s">
        <v>109</v>
      </c>
      <c r="BR70" s="360" t="s">
        <v>109</v>
      </c>
      <c r="BS70" s="360" t="s">
        <v>109</v>
      </c>
      <c r="BT70" s="360" t="s">
        <v>109</v>
      </c>
      <c r="BU70" s="360" t="s">
        <v>109</v>
      </c>
      <c r="BV70" s="360" t="s">
        <v>109</v>
      </c>
      <c r="BW70" s="360" t="s">
        <v>109</v>
      </c>
      <c r="BX70" s="360" t="s">
        <v>109</v>
      </c>
      <c r="BY70" s="360" t="s">
        <v>109</v>
      </c>
      <c r="BZ70" s="360" t="s">
        <v>109</v>
      </c>
      <c r="CA70" s="360" t="s">
        <v>109</v>
      </c>
      <c r="CB70" s="360" t="s">
        <v>109</v>
      </c>
      <c r="CC70" s="360" t="s">
        <v>109</v>
      </c>
      <c r="CD70" s="360" t="s">
        <v>109</v>
      </c>
      <c r="CE70" s="360" t="s">
        <v>109</v>
      </c>
      <c r="CF70" s="360" t="s">
        <v>109</v>
      </c>
      <c r="CG70" s="360" t="s">
        <v>109</v>
      </c>
      <c r="CH70" s="360" t="s">
        <v>109</v>
      </c>
      <c r="CI70" s="360" t="s">
        <v>109</v>
      </c>
      <c r="CJ70" s="360" t="s">
        <v>109</v>
      </c>
      <c r="CK70" s="360" t="s">
        <v>109</v>
      </c>
      <c r="CL70" s="360" t="s">
        <v>109</v>
      </c>
      <c r="CM70" s="360" t="s">
        <v>109</v>
      </c>
      <c r="CN70" s="360" t="s">
        <v>109</v>
      </c>
      <c r="CO70" s="360" t="s">
        <v>109</v>
      </c>
      <c r="CP70" s="360" t="s">
        <v>109</v>
      </c>
      <c r="CQ70" s="360" t="s">
        <v>109</v>
      </c>
      <c r="CR70" s="360" t="s">
        <v>109</v>
      </c>
      <c r="CS70" s="360" t="s">
        <v>109</v>
      </c>
      <c r="CT70" s="360" t="s">
        <v>109</v>
      </c>
      <c r="CU70" s="360" t="s">
        <v>109</v>
      </c>
      <c r="CV70" s="360" t="s">
        <v>109</v>
      </c>
      <c r="CW70" s="360" t="s">
        <v>109</v>
      </c>
      <c r="CX70" s="360" t="s">
        <v>109</v>
      </c>
      <c r="CY70" s="360" t="s">
        <v>109</v>
      </c>
      <c r="CZ70" s="360" t="s">
        <v>109</v>
      </c>
      <c r="DA70" s="360" t="s">
        <v>109</v>
      </c>
      <c r="DB70" s="360" t="s">
        <v>109</v>
      </c>
      <c r="DC70" s="360" t="s">
        <v>109</v>
      </c>
      <c r="DD70" s="360" t="s">
        <v>109</v>
      </c>
      <c r="DE70" s="360" t="s">
        <v>109</v>
      </c>
      <c r="DF70" s="360" t="s">
        <v>109</v>
      </c>
      <c r="DG70" s="360" t="s">
        <v>109</v>
      </c>
      <c r="DH70" s="360" t="s">
        <v>109</v>
      </c>
      <c r="DI70" s="360" t="s">
        <v>109</v>
      </c>
      <c r="DJ70" s="360" t="s">
        <v>109</v>
      </c>
      <c r="DK70" s="360" t="s">
        <v>109</v>
      </c>
      <c r="DL70" s="360" t="s">
        <v>109</v>
      </c>
    </row>
    <row r="71" ht="63">
      <c r="A71" s="351" t="s">
        <v>161</v>
      </c>
      <c r="B71" s="352" t="s">
        <v>203</v>
      </c>
      <c r="C71" s="352" t="s">
        <v>1397</v>
      </c>
      <c r="D71" s="360" t="s">
        <v>109</v>
      </c>
      <c r="E71" s="360" t="s">
        <v>109</v>
      </c>
      <c r="F71" s="360" t="s">
        <v>109</v>
      </c>
      <c r="G71" s="360" t="s">
        <v>109</v>
      </c>
      <c r="H71" s="360" t="s">
        <v>109</v>
      </c>
      <c r="I71" s="360" t="s">
        <v>109</v>
      </c>
      <c r="J71" s="360" t="s">
        <v>109</v>
      </c>
      <c r="K71" s="360" t="s">
        <v>109</v>
      </c>
      <c r="L71" s="360" t="s">
        <v>109</v>
      </c>
      <c r="M71" s="360" t="s">
        <v>109</v>
      </c>
      <c r="N71" s="360" t="s">
        <v>109</v>
      </c>
      <c r="O71" s="360" t="s">
        <v>109</v>
      </c>
      <c r="P71" s="360" t="s">
        <v>109</v>
      </c>
      <c r="Q71" s="360" t="s">
        <v>109</v>
      </c>
      <c r="R71" s="360" t="s">
        <v>109</v>
      </c>
      <c r="S71" s="360" t="s">
        <v>109</v>
      </c>
      <c r="T71" s="360" t="s">
        <v>109</v>
      </c>
      <c r="U71" s="360" t="s">
        <v>109</v>
      </c>
      <c r="V71" s="360" t="s">
        <v>109</v>
      </c>
      <c r="W71" s="360" t="s">
        <v>109</v>
      </c>
      <c r="X71" s="360" t="s">
        <v>109</v>
      </c>
      <c r="Y71" s="360" t="s">
        <v>109</v>
      </c>
      <c r="Z71" s="360" t="s">
        <v>109</v>
      </c>
      <c r="AA71" s="360" t="s">
        <v>109</v>
      </c>
      <c r="AB71" s="360" t="s">
        <v>109</v>
      </c>
      <c r="AC71" s="360" t="s">
        <v>109</v>
      </c>
      <c r="AD71" s="360" t="s">
        <v>109</v>
      </c>
      <c r="AE71" s="360" t="s">
        <v>109</v>
      </c>
      <c r="AF71" s="360" t="s">
        <v>109</v>
      </c>
      <c r="AG71" s="360" t="s">
        <v>109</v>
      </c>
      <c r="AH71" s="360" t="s">
        <v>109</v>
      </c>
      <c r="AI71" s="360" t="s">
        <v>109</v>
      </c>
      <c r="AJ71" s="360" t="s">
        <v>109</v>
      </c>
      <c r="AK71" s="360" t="s">
        <v>109</v>
      </c>
      <c r="AL71" s="360" t="s">
        <v>109</v>
      </c>
      <c r="AM71" s="360" t="s">
        <v>109</v>
      </c>
      <c r="AN71" s="360" t="s">
        <v>109</v>
      </c>
      <c r="AO71" s="360" t="s">
        <v>109</v>
      </c>
      <c r="AP71" s="360" t="s">
        <v>109</v>
      </c>
      <c r="AQ71" s="360" t="s">
        <v>109</v>
      </c>
      <c r="AR71" s="360" t="s">
        <v>109</v>
      </c>
      <c r="AS71" s="360" t="s">
        <v>109</v>
      </c>
      <c r="AT71" s="360" t="s">
        <v>109</v>
      </c>
      <c r="AU71" s="360" t="s">
        <v>109</v>
      </c>
      <c r="AV71" s="360" t="s">
        <v>109</v>
      </c>
      <c r="AW71" s="360" t="s">
        <v>109</v>
      </c>
      <c r="AX71" s="360" t="s">
        <v>109</v>
      </c>
      <c r="AY71" s="360" t="s">
        <v>109</v>
      </c>
      <c r="AZ71" s="360" t="s">
        <v>109</v>
      </c>
      <c r="BA71" s="360" t="s">
        <v>109</v>
      </c>
      <c r="BB71" s="360" t="s">
        <v>109</v>
      </c>
      <c r="BC71" s="360" t="s">
        <v>109</v>
      </c>
      <c r="BD71" s="360" t="s">
        <v>109</v>
      </c>
      <c r="BE71" s="360" t="s">
        <v>109</v>
      </c>
      <c r="BF71" s="360" t="s">
        <v>109</v>
      </c>
      <c r="BG71" s="360" t="s">
        <v>109</v>
      </c>
      <c r="BH71" s="360" t="s">
        <v>109</v>
      </c>
      <c r="BI71" s="360" t="s">
        <v>109</v>
      </c>
      <c r="BJ71" s="360" t="s">
        <v>109</v>
      </c>
      <c r="BK71" s="360" t="s">
        <v>109</v>
      </c>
      <c r="BL71" s="360" t="s">
        <v>109</v>
      </c>
      <c r="BM71" s="360" t="s">
        <v>109</v>
      </c>
      <c r="BN71" s="360" t="s">
        <v>109</v>
      </c>
      <c r="BO71" s="360" t="s">
        <v>109</v>
      </c>
      <c r="BP71" s="360" t="s">
        <v>109</v>
      </c>
      <c r="BQ71" s="360" t="s">
        <v>109</v>
      </c>
      <c r="BR71" s="360" t="s">
        <v>109</v>
      </c>
      <c r="BS71" s="360" t="s">
        <v>109</v>
      </c>
      <c r="BT71" s="360" t="s">
        <v>109</v>
      </c>
      <c r="BU71" s="360" t="s">
        <v>109</v>
      </c>
      <c r="BV71" s="360" t="s">
        <v>109</v>
      </c>
      <c r="BW71" s="360" t="s">
        <v>109</v>
      </c>
      <c r="BX71" s="360" t="s">
        <v>109</v>
      </c>
      <c r="BY71" s="360" t="s">
        <v>109</v>
      </c>
      <c r="BZ71" s="360" t="s">
        <v>109</v>
      </c>
      <c r="CA71" s="360" t="s">
        <v>109</v>
      </c>
      <c r="CB71" s="360" t="s">
        <v>109</v>
      </c>
      <c r="CC71" s="360" t="s">
        <v>109</v>
      </c>
      <c r="CD71" s="360" t="s">
        <v>109</v>
      </c>
      <c r="CE71" s="360" t="s">
        <v>109</v>
      </c>
      <c r="CF71" s="360" t="s">
        <v>109</v>
      </c>
      <c r="CG71" s="360" t="s">
        <v>109</v>
      </c>
      <c r="CH71" s="360" t="s">
        <v>109</v>
      </c>
      <c r="CI71" s="360" t="s">
        <v>109</v>
      </c>
      <c r="CJ71" s="360" t="s">
        <v>109</v>
      </c>
      <c r="CK71" s="360" t="s">
        <v>109</v>
      </c>
      <c r="CL71" s="360" t="s">
        <v>109</v>
      </c>
      <c r="CM71" s="360" t="s">
        <v>109</v>
      </c>
      <c r="CN71" s="360" t="s">
        <v>109</v>
      </c>
      <c r="CO71" s="360" t="s">
        <v>109</v>
      </c>
      <c r="CP71" s="360" t="s">
        <v>109</v>
      </c>
      <c r="CQ71" s="360" t="s">
        <v>109</v>
      </c>
      <c r="CR71" s="360" t="s">
        <v>109</v>
      </c>
      <c r="CS71" s="360" t="s">
        <v>109</v>
      </c>
      <c r="CT71" s="360" t="s">
        <v>109</v>
      </c>
      <c r="CU71" s="360" t="s">
        <v>109</v>
      </c>
      <c r="CV71" s="360" t="s">
        <v>109</v>
      </c>
      <c r="CW71" s="360" t="s">
        <v>109</v>
      </c>
      <c r="CX71" s="360" t="s">
        <v>109</v>
      </c>
      <c r="CY71" s="360" t="s">
        <v>109</v>
      </c>
      <c r="CZ71" s="360" t="s">
        <v>109</v>
      </c>
      <c r="DA71" s="360" t="s">
        <v>109</v>
      </c>
      <c r="DB71" s="360" t="s">
        <v>109</v>
      </c>
      <c r="DC71" s="360" t="s">
        <v>109</v>
      </c>
      <c r="DD71" s="360" t="s">
        <v>109</v>
      </c>
      <c r="DE71" s="360" t="s">
        <v>109</v>
      </c>
      <c r="DF71" s="360" t="s">
        <v>109</v>
      </c>
      <c r="DG71" s="360" t="s">
        <v>109</v>
      </c>
      <c r="DH71" s="360" t="s">
        <v>109</v>
      </c>
      <c r="DI71" s="360" t="s">
        <v>109</v>
      </c>
      <c r="DJ71" s="360" t="s">
        <v>109</v>
      </c>
      <c r="DK71" s="360" t="s">
        <v>109</v>
      </c>
      <c r="DL71" s="360" t="s">
        <v>109</v>
      </c>
    </row>
    <row r="72">
      <c r="A72" s="351" t="s">
        <v>161</v>
      </c>
      <c r="B72" s="352" t="s">
        <v>204</v>
      </c>
      <c r="C72" s="352" t="s">
        <v>205</v>
      </c>
      <c r="D72" s="360" t="s">
        <v>109</v>
      </c>
      <c r="E72" s="360" t="s">
        <v>109</v>
      </c>
      <c r="F72" s="360" t="s">
        <v>109</v>
      </c>
      <c r="G72" s="360" t="s">
        <v>109</v>
      </c>
      <c r="H72" s="360" t="s">
        <v>109</v>
      </c>
      <c r="I72" s="360" t="s">
        <v>109</v>
      </c>
      <c r="J72" s="360" t="s">
        <v>109</v>
      </c>
      <c r="K72" s="360" t="s">
        <v>109</v>
      </c>
      <c r="L72" s="360" t="s">
        <v>109</v>
      </c>
      <c r="M72" s="360" t="s">
        <v>109</v>
      </c>
      <c r="N72" s="360" t="s">
        <v>109</v>
      </c>
      <c r="O72" s="360" t="s">
        <v>109</v>
      </c>
      <c r="P72" s="360" t="s">
        <v>109</v>
      </c>
      <c r="Q72" s="360" t="s">
        <v>109</v>
      </c>
      <c r="R72" s="360" t="s">
        <v>109</v>
      </c>
      <c r="S72" s="360" t="s">
        <v>109</v>
      </c>
      <c r="T72" s="360" t="s">
        <v>109</v>
      </c>
      <c r="U72" s="360" t="s">
        <v>109</v>
      </c>
      <c r="V72" s="360" t="s">
        <v>109</v>
      </c>
      <c r="W72" s="360" t="s">
        <v>109</v>
      </c>
      <c r="X72" s="360" t="s">
        <v>109</v>
      </c>
      <c r="Y72" s="360" t="s">
        <v>109</v>
      </c>
      <c r="Z72" s="360" t="s">
        <v>109</v>
      </c>
      <c r="AA72" s="360" t="s">
        <v>109</v>
      </c>
      <c r="AB72" s="360" t="s">
        <v>109</v>
      </c>
      <c r="AC72" s="360" t="s">
        <v>109</v>
      </c>
      <c r="AD72" s="360" t="s">
        <v>109</v>
      </c>
      <c r="AE72" s="360" t="s">
        <v>109</v>
      </c>
      <c r="AF72" s="360" t="s">
        <v>109</v>
      </c>
      <c r="AG72" s="360" t="s">
        <v>109</v>
      </c>
      <c r="AH72" s="360" t="s">
        <v>109</v>
      </c>
      <c r="AI72" s="360" t="s">
        <v>109</v>
      </c>
      <c r="AJ72" s="360" t="s">
        <v>109</v>
      </c>
      <c r="AK72" s="360" t="s">
        <v>109</v>
      </c>
      <c r="AL72" s="360" t="s">
        <v>109</v>
      </c>
      <c r="AM72" s="360" t="s">
        <v>109</v>
      </c>
      <c r="AN72" s="360" t="s">
        <v>109</v>
      </c>
      <c r="AO72" s="360" t="s">
        <v>109</v>
      </c>
      <c r="AP72" s="360" t="s">
        <v>109</v>
      </c>
      <c r="AQ72" s="360" t="s">
        <v>109</v>
      </c>
      <c r="AR72" s="360" t="s">
        <v>109</v>
      </c>
      <c r="AS72" s="360" t="s">
        <v>109</v>
      </c>
      <c r="AT72" s="360" t="s">
        <v>109</v>
      </c>
      <c r="AU72" s="360" t="s">
        <v>109</v>
      </c>
      <c r="AV72" s="360" t="s">
        <v>109</v>
      </c>
      <c r="AW72" s="360" t="s">
        <v>109</v>
      </c>
      <c r="AX72" s="360" t="s">
        <v>109</v>
      </c>
      <c r="AY72" s="360" t="s">
        <v>109</v>
      </c>
      <c r="AZ72" s="360" t="s">
        <v>109</v>
      </c>
      <c r="BA72" s="360" t="s">
        <v>109</v>
      </c>
      <c r="BB72" s="360" t="s">
        <v>109</v>
      </c>
      <c r="BC72" s="360" t="s">
        <v>109</v>
      </c>
      <c r="BD72" s="360" t="s">
        <v>109</v>
      </c>
      <c r="BE72" s="360" t="s">
        <v>109</v>
      </c>
      <c r="BF72" s="360" t="s">
        <v>109</v>
      </c>
      <c r="BG72" s="360" t="s">
        <v>109</v>
      </c>
      <c r="BH72" s="360" t="s">
        <v>109</v>
      </c>
      <c r="BI72" s="360" t="s">
        <v>109</v>
      </c>
      <c r="BJ72" s="360" t="s">
        <v>109</v>
      </c>
      <c r="BK72" s="360" t="s">
        <v>109</v>
      </c>
      <c r="BL72" s="360" t="s">
        <v>109</v>
      </c>
      <c r="BM72" s="360" t="s">
        <v>109</v>
      </c>
      <c r="BN72" s="360" t="s">
        <v>109</v>
      </c>
      <c r="BO72" s="360" t="s">
        <v>109</v>
      </c>
      <c r="BP72" s="360" t="s">
        <v>109</v>
      </c>
      <c r="BQ72" s="360" t="s">
        <v>109</v>
      </c>
      <c r="BR72" s="360" t="s">
        <v>109</v>
      </c>
      <c r="BS72" s="360" t="s">
        <v>109</v>
      </c>
      <c r="BT72" s="360" t="s">
        <v>109</v>
      </c>
      <c r="BU72" s="360" t="s">
        <v>109</v>
      </c>
      <c r="BV72" s="360" t="s">
        <v>109</v>
      </c>
      <c r="BW72" s="360" t="s">
        <v>109</v>
      </c>
      <c r="BX72" s="360" t="s">
        <v>109</v>
      </c>
      <c r="BY72" s="360" t="s">
        <v>109</v>
      </c>
      <c r="BZ72" s="360" t="s">
        <v>109</v>
      </c>
      <c r="CA72" s="360" t="s">
        <v>109</v>
      </c>
      <c r="CB72" s="360" t="s">
        <v>109</v>
      </c>
      <c r="CC72" s="360" t="s">
        <v>109</v>
      </c>
      <c r="CD72" s="360" t="s">
        <v>109</v>
      </c>
      <c r="CE72" s="360" t="s">
        <v>109</v>
      </c>
      <c r="CF72" s="360" t="s">
        <v>109</v>
      </c>
      <c r="CG72" s="360" t="s">
        <v>109</v>
      </c>
      <c r="CH72" s="360" t="s">
        <v>109</v>
      </c>
      <c r="CI72" s="360" t="s">
        <v>109</v>
      </c>
      <c r="CJ72" s="360" t="s">
        <v>109</v>
      </c>
      <c r="CK72" s="360" t="s">
        <v>109</v>
      </c>
      <c r="CL72" s="360" t="s">
        <v>109</v>
      </c>
      <c r="CM72" s="360" t="s">
        <v>109</v>
      </c>
      <c r="CN72" s="360" t="s">
        <v>109</v>
      </c>
      <c r="CO72" s="360" t="s">
        <v>109</v>
      </c>
      <c r="CP72" s="360" t="s">
        <v>109</v>
      </c>
      <c r="CQ72" s="360" t="s">
        <v>109</v>
      </c>
      <c r="CR72" s="360" t="s">
        <v>109</v>
      </c>
      <c r="CS72" s="360" t="s">
        <v>109</v>
      </c>
      <c r="CT72" s="360" t="s">
        <v>109</v>
      </c>
      <c r="CU72" s="360" t="s">
        <v>109</v>
      </c>
      <c r="CV72" s="360" t="s">
        <v>109</v>
      </c>
      <c r="CW72" s="360" t="s">
        <v>109</v>
      </c>
      <c r="CX72" s="360" t="s">
        <v>109</v>
      </c>
      <c r="CY72" s="360" t="s">
        <v>109</v>
      </c>
      <c r="CZ72" s="360" t="s">
        <v>109</v>
      </c>
      <c r="DA72" s="360" t="s">
        <v>109</v>
      </c>
      <c r="DB72" s="360" t="s">
        <v>109</v>
      </c>
      <c r="DC72" s="360" t="s">
        <v>109</v>
      </c>
      <c r="DD72" s="360" t="s">
        <v>109</v>
      </c>
      <c r="DE72" s="360" t="s">
        <v>109</v>
      </c>
      <c r="DF72" s="360" t="s">
        <v>109</v>
      </c>
      <c r="DG72" s="360" t="s">
        <v>109</v>
      </c>
      <c r="DH72" s="360" t="s">
        <v>109</v>
      </c>
      <c r="DI72" s="360" t="s">
        <v>109</v>
      </c>
      <c r="DJ72" s="360" t="s">
        <v>109</v>
      </c>
      <c r="DK72" s="360" t="s">
        <v>109</v>
      </c>
      <c r="DL72" s="360" t="s">
        <v>109</v>
      </c>
    </row>
    <row r="73" ht="31.5" hidden="1">
      <c r="A73" s="63" t="s">
        <v>280</v>
      </c>
      <c r="B73" s="72" t="s">
        <v>281</v>
      </c>
      <c r="C73" s="72" t="s">
        <v>108</v>
      </c>
      <c r="D73" s="360"/>
      <c r="E73" s="360"/>
      <c r="F73" s="360"/>
      <c r="G73" s="360"/>
      <c r="H73" s="360"/>
      <c r="I73" s="360"/>
      <c r="J73" s="360"/>
      <c r="K73" s="360"/>
      <c r="L73" s="360"/>
      <c r="M73" s="360"/>
      <c r="N73" s="360"/>
      <c r="O73" s="360"/>
      <c r="P73" s="360"/>
      <c r="Q73" s="360"/>
      <c r="R73" s="360"/>
      <c r="S73" s="360"/>
      <c r="T73" s="360"/>
      <c r="U73" s="360"/>
      <c r="V73" s="360"/>
      <c r="W73" s="360"/>
      <c r="X73" s="360"/>
      <c r="Y73" s="360"/>
      <c r="Z73" s="360"/>
      <c r="AA73" s="360"/>
      <c r="AB73" s="360"/>
      <c r="AC73" s="360"/>
      <c r="AD73" s="360"/>
      <c r="AE73" s="360"/>
      <c r="AF73" s="360"/>
      <c r="AG73" s="360"/>
      <c r="AH73" s="360"/>
      <c r="AI73" s="360"/>
      <c r="AJ73" s="360"/>
      <c r="AK73" s="360"/>
      <c r="AL73" s="360"/>
      <c r="AM73" s="360"/>
      <c r="AN73" s="360"/>
      <c r="AO73" s="360"/>
      <c r="AP73" s="360"/>
      <c r="AQ73" s="360"/>
      <c r="AR73" s="360"/>
      <c r="AS73" s="360"/>
      <c r="AT73" s="360"/>
      <c r="AU73" s="360"/>
      <c r="AV73" s="360"/>
      <c r="AW73" s="360"/>
      <c r="AX73" s="360"/>
      <c r="AY73" s="360"/>
      <c r="AZ73" s="360"/>
      <c r="BA73" s="360"/>
      <c r="BB73" s="360"/>
      <c r="BC73" s="360"/>
      <c r="BD73" s="360"/>
      <c r="BE73" s="360"/>
      <c r="BF73" s="360"/>
      <c r="BG73" s="360"/>
      <c r="BH73" s="360"/>
      <c r="BI73" s="360"/>
      <c r="BJ73" s="360"/>
      <c r="BK73" s="360"/>
      <c r="BL73" s="360"/>
      <c r="BM73" s="360"/>
      <c r="BN73" s="360"/>
      <c r="BO73" s="360"/>
      <c r="BP73" s="360"/>
      <c r="BQ73" s="360"/>
      <c r="BR73" s="360"/>
      <c r="BS73" s="360"/>
      <c r="BT73" s="360"/>
      <c r="BU73" s="360"/>
      <c r="BV73" s="360"/>
      <c r="BW73" s="360"/>
      <c r="BX73" s="360"/>
      <c r="BY73" s="360"/>
      <c r="BZ73" s="360"/>
      <c r="CA73" s="360"/>
      <c r="CB73" s="360"/>
      <c r="CC73" s="360"/>
      <c r="CD73" s="360"/>
      <c r="CE73" s="360"/>
      <c r="CF73" s="360"/>
      <c r="CG73" s="360"/>
      <c r="CH73" s="360"/>
      <c r="CI73" s="360"/>
      <c r="CJ73" s="360"/>
      <c r="CK73" s="360"/>
      <c r="CL73" s="360"/>
      <c r="CM73" s="360"/>
      <c r="CN73" s="360"/>
      <c r="CO73" s="360"/>
      <c r="CP73" s="360"/>
      <c r="CQ73" s="360"/>
      <c r="CR73" s="360"/>
      <c r="CS73" s="360"/>
      <c r="CT73" s="360"/>
      <c r="CU73" s="360"/>
      <c r="CV73" s="360"/>
      <c r="CW73" s="360"/>
      <c r="CX73" s="360"/>
      <c r="CY73" s="360"/>
      <c r="CZ73" s="360"/>
      <c r="DA73" s="360"/>
      <c r="DB73" s="360"/>
      <c r="DC73" s="360"/>
      <c r="DD73" s="360"/>
      <c r="DE73" s="360"/>
      <c r="DF73" s="360"/>
      <c r="DG73" s="360"/>
      <c r="DH73" s="360"/>
      <c r="DI73" s="360"/>
      <c r="DJ73" s="360"/>
      <c r="DK73" s="360"/>
      <c r="DL73" s="360"/>
    </row>
    <row r="74" ht="31.5" hidden="1">
      <c r="A74" s="63" t="s">
        <v>282</v>
      </c>
      <c r="B74" s="72" t="s">
        <v>283</v>
      </c>
      <c r="C74" s="72" t="s">
        <v>108</v>
      </c>
      <c r="D74" s="360"/>
      <c r="E74" s="360"/>
      <c r="F74" s="360"/>
      <c r="G74" s="360"/>
      <c r="H74" s="360"/>
      <c r="I74" s="360"/>
      <c r="J74" s="360"/>
      <c r="K74" s="360"/>
      <c r="L74" s="360"/>
      <c r="M74" s="360"/>
      <c r="N74" s="360"/>
      <c r="O74" s="360"/>
      <c r="P74" s="360"/>
      <c r="Q74" s="360"/>
      <c r="R74" s="360"/>
      <c r="S74" s="360"/>
      <c r="T74" s="360"/>
      <c r="U74" s="360"/>
      <c r="V74" s="360"/>
      <c r="W74" s="360"/>
      <c r="X74" s="360"/>
      <c r="Y74" s="360"/>
      <c r="Z74" s="360"/>
      <c r="AA74" s="360"/>
      <c r="AB74" s="360"/>
      <c r="AC74" s="360"/>
      <c r="AD74" s="360"/>
      <c r="AE74" s="360"/>
      <c r="AF74" s="360"/>
      <c r="AG74" s="360"/>
      <c r="AH74" s="360"/>
      <c r="AI74" s="360"/>
      <c r="AJ74" s="360"/>
      <c r="AK74" s="360"/>
      <c r="AL74" s="360"/>
      <c r="AM74" s="360"/>
      <c r="AN74" s="360"/>
      <c r="AO74" s="360"/>
      <c r="AP74" s="360"/>
      <c r="AQ74" s="360"/>
      <c r="AR74" s="360"/>
      <c r="AS74" s="360"/>
      <c r="AT74" s="360"/>
      <c r="AU74" s="360"/>
      <c r="AV74" s="360"/>
      <c r="AW74" s="360"/>
      <c r="AX74" s="360"/>
      <c r="AY74" s="360"/>
      <c r="AZ74" s="360"/>
      <c r="BA74" s="360"/>
      <c r="BB74" s="360"/>
      <c r="BC74" s="360"/>
      <c r="BD74" s="360"/>
      <c r="BE74" s="360"/>
      <c r="BF74" s="360"/>
      <c r="BG74" s="360"/>
      <c r="BH74" s="360"/>
      <c r="BI74" s="360"/>
      <c r="BJ74" s="360"/>
      <c r="BK74" s="360"/>
      <c r="BL74" s="360"/>
      <c r="BM74" s="360"/>
      <c r="BN74" s="360"/>
      <c r="BO74" s="360"/>
      <c r="BP74" s="360"/>
      <c r="BQ74" s="360"/>
      <c r="BR74" s="360"/>
      <c r="BS74" s="360"/>
      <c r="BT74" s="360"/>
      <c r="BU74" s="360"/>
      <c r="BV74" s="360"/>
      <c r="BW74" s="360"/>
      <c r="BX74" s="360"/>
      <c r="BY74" s="360"/>
      <c r="BZ74" s="360"/>
      <c r="CA74" s="360"/>
      <c r="CB74" s="360"/>
      <c r="CC74" s="360"/>
      <c r="CD74" s="360"/>
      <c r="CE74" s="360"/>
      <c r="CF74" s="360"/>
      <c r="CG74" s="360"/>
      <c r="CH74" s="360"/>
      <c r="CI74" s="360"/>
      <c r="CJ74" s="360"/>
      <c r="CK74" s="360"/>
      <c r="CL74" s="360"/>
      <c r="CM74" s="360"/>
      <c r="CN74" s="360"/>
      <c r="CO74" s="360"/>
      <c r="CP74" s="360"/>
      <c r="CQ74" s="360"/>
      <c r="CR74" s="360"/>
      <c r="CS74" s="360"/>
      <c r="CT74" s="360"/>
      <c r="CU74" s="360"/>
      <c r="CV74" s="360"/>
      <c r="CW74" s="360"/>
      <c r="CX74" s="360"/>
      <c r="CY74" s="360"/>
      <c r="CZ74" s="360"/>
      <c r="DA74" s="360"/>
      <c r="DB74" s="360"/>
      <c r="DC74" s="360"/>
      <c r="DD74" s="360"/>
      <c r="DE74" s="360"/>
      <c r="DF74" s="360"/>
      <c r="DG74" s="360"/>
      <c r="DH74" s="360"/>
      <c r="DI74" s="360"/>
      <c r="DJ74" s="360"/>
      <c r="DK74" s="360"/>
      <c r="DL74" s="360"/>
    </row>
    <row r="75" ht="75" hidden="1" customHeight="1">
      <c r="A75" s="63" t="s">
        <v>284</v>
      </c>
      <c r="B75" s="72" t="s">
        <v>285</v>
      </c>
      <c r="C75" s="72" t="s">
        <v>108</v>
      </c>
      <c r="D75" s="360"/>
      <c r="E75" s="360"/>
      <c r="F75" s="360"/>
      <c r="G75" s="360"/>
      <c r="H75" s="360"/>
      <c r="I75" s="360"/>
      <c r="J75" s="360"/>
      <c r="K75" s="360"/>
      <c r="L75" s="360"/>
      <c r="M75" s="360"/>
      <c r="N75" s="360"/>
      <c r="O75" s="360"/>
      <c r="P75" s="360"/>
      <c r="Q75" s="360"/>
      <c r="R75" s="360"/>
      <c r="S75" s="360"/>
      <c r="T75" s="360"/>
      <c r="U75" s="360"/>
      <c r="V75" s="360"/>
      <c r="W75" s="360"/>
      <c r="X75" s="360"/>
      <c r="Y75" s="360"/>
      <c r="Z75" s="360"/>
      <c r="AA75" s="360"/>
      <c r="AB75" s="360"/>
      <c r="AC75" s="360"/>
      <c r="AD75" s="360"/>
      <c r="AE75" s="360"/>
      <c r="AF75" s="360"/>
      <c r="AG75" s="360"/>
      <c r="AH75" s="360"/>
      <c r="AI75" s="360"/>
      <c r="AJ75" s="360"/>
      <c r="AK75" s="360"/>
      <c r="AL75" s="360"/>
      <c r="AM75" s="360"/>
      <c r="AN75" s="360"/>
      <c r="AO75" s="360"/>
      <c r="AP75" s="360"/>
      <c r="AQ75" s="360"/>
      <c r="AR75" s="360"/>
      <c r="AS75" s="360"/>
      <c r="AT75" s="360"/>
      <c r="AU75" s="360"/>
      <c r="AV75" s="360"/>
      <c r="AW75" s="360"/>
      <c r="AX75" s="360"/>
      <c r="AY75" s="360"/>
      <c r="AZ75" s="360"/>
      <c r="BA75" s="360"/>
      <c r="BB75" s="360"/>
      <c r="BC75" s="360"/>
      <c r="BD75" s="360"/>
      <c r="BE75" s="360"/>
      <c r="BF75" s="360"/>
      <c r="BG75" s="360"/>
      <c r="BH75" s="360"/>
      <c r="BI75" s="360"/>
      <c r="BJ75" s="360"/>
      <c r="BK75" s="360"/>
      <c r="BL75" s="360"/>
      <c r="BM75" s="360"/>
      <c r="BN75" s="360"/>
      <c r="BO75" s="360"/>
      <c r="BP75" s="360"/>
      <c r="BQ75" s="360"/>
      <c r="BR75" s="360"/>
      <c r="BS75" s="360"/>
      <c r="BT75" s="360"/>
      <c r="BU75" s="360"/>
      <c r="BV75" s="360"/>
      <c r="BW75" s="360"/>
      <c r="BX75" s="360"/>
      <c r="BY75" s="360"/>
      <c r="BZ75" s="360"/>
      <c r="CA75" s="360"/>
      <c r="CB75" s="360"/>
      <c r="CC75" s="360"/>
      <c r="CD75" s="360"/>
      <c r="CE75" s="360"/>
      <c r="CF75" s="360"/>
      <c r="CG75" s="360"/>
      <c r="CH75" s="360"/>
      <c r="CI75" s="360"/>
      <c r="CJ75" s="360"/>
      <c r="CK75" s="360"/>
      <c r="CL75" s="360"/>
      <c r="CM75" s="360"/>
      <c r="CN75" s="360"/>
      <c r="CO75" s="360"/>
      <c r="CP75" s="360"/>
      <c r="CQ75" s="360"/>
      <c r="CR75" s="360"/>
      <c r="CS75" s="360"/>
      <c r="CT75" s="360"/>
      <c r="CU75" s="360"/>
      <c r="CV75" s="360"/>
      <c r="CW75" s="360"/>
      <c r="CX75" s="360"/>
      <c r="CY75" s="360"/>
      <c r="CZ75" s="360"/>
      <c r="DA75" s="360"/>
      <c r="DB75" s="360"/>
      <c r="DC75" s="360"/>
      <c r="DD75" s="360"/>
      <c r="DE75" s="360"/>
      <c r="DF75" s="360"/>
      <c r="DG75" s="360"/>
      <c r="DH75" s="360"/>
      <c r="DI75" s="360"/>
      <c r="DJ75" s="360"/>
      <c r="DK75" s="360"/>
      <c r="DL75" s="360"/>
    </row>
    <row r="76" hidden="1">
      <c r="A76" s="63" t="s">
        <v>286</v>
      </c>
      <c r="B76" s="72" t="s">
        <v>287</v>
      </c>
      <c r="C76" s="72" t="s">
        <v>108</v>
      </c>
      <c r="D76" s="360"/>
      <c r="E76" s="360"/>
      <c r="F76" s="360"/>
      <c r="G76" s="360"/>
      <c r="H76" s="360"/>
      <c r="I76" s="360"/>
      <c r="J76" s="360"/>
      <c r="K76" s="360"/>
      <c r="L76" s="360"/>
      <c r="M76" s="360"/>
      <c r="N76" s="360"/>
      <c r="O76" s="360"/>
      <c r="P76" s="360"/>
      <c r="Q76" s="360"/>
      <c r="R76" s="360"/>
      <c r="S76" s="360"/>
      <c r="T76" s="360"/>
      <c r="U76" s="360"/>
      <c r="V76" s="360"/>
      <c r="W76" s="360"/>
      <c r="X76" s="360"/>
      <c r="Y76" s="360"/>
      <c r="Z76" s="360"/>
      <c r="AA76" s="360"/>
      <c r="AB76" s="360"/>
      <c r="AC76" s="360"/>
      <c r="AD76" s="360"/>
      <c r="AE76" s="360"/>
      <c r="AF76" s="360"/>
      <c r="AG76" s="360"/>
      <c r="AH76" s="360"/>
      <c r="AI76" s="360"/>
      <c r="AJ76" s="360"/>
      <c r="AK76" s="360"/>
      <c r="AL76" s="360"/>
      <c r="AM76" s="360"/>
      <c r="AN76" s="360"/>
      <c r="AO76" s="360"/>
      <c r="AP76" s="360"/>
      <c r="AQ76" s="360"/>
      <c r="AR76" s="360"/>
      <c r="AS76" s="360"/>
      <c r="AT76" s="360"/>
      <c r="AU76" s="360"/>
      <c r="AV76" s="360"/>
      <c r="AW76" s="360"/>
      <c r="AX76" s="360"/>
      <c r="AY76" s="360"/>
      <c r="AZ76" s="360"/>
      <c r="BA76" s="360"/>
      <c r="BB76" s="360"/>
      <c r="BC76" s="360"/>
      <c r="BD76" s="360"/>
      <c r="BE76" s="360"/>
      <c r="BF76" s="360"/>
      <c r="BG76" s="360"/>
      <c r="BH76" s="360"/>
      <c r="BI76" s="360"/>
      <c r="BJ76" s="360"/>
      <c r="BK76" s="360"/>
      <c r="BL76" s="360"/>
      <c r="BM76" s="360"/>
      <c r="BN76" s="360"/>
      <c r="BO76" s="360"/>
      <c r="BP76" s="360"/>
      <c r="BQ76" s="360"/>
      <c r="BR76" s="360"/>
      <c r="BS76" s="360"/>
      <c r="BT76" s="360"/>
      <c r="BU76" s="360"/>
      <c r="BV76" s="360"/>
      <c r="BW76" s="360"/>
      <c r="BX76" s="360"/>
      <c r="BY76" s="360"/>
      <c r="BZ76" s="360"/>
      <c r="CA76" s="360"/>
      <c r="CB76" s="360"/>
      <c r="CC76" s="360"/>
      <c r="CD76" s="360"/>
      <c r="CE76" s="360"/>
      <c r="CF76" s="360"/>
      <c r="CG76" s="360"/>
      <c r="CH76" s="360"/>
      <c r="CI76" s="360"/>
      <c r="CJ76" s="360"/>
      <c r="CK76" s="360"/>
      <c r="CL76" s="360"/>
      <c r="CM76" s="360"/>
      <c r="CN76" s="360"/>
      <c r="CO76" s="360"/>
      <c r="CP76" s="360"/>
      <c r="CQ76" s="360"/>
      <c r="CR76" s="360"/>
      <c r="CS76" s="360"/>
      <c r="CT76" s="360"/>
      <c r="CU76" s="360"/>
      <c r="CV76" s="360"/>
      <c r="CW76" s="360"/>
      <c r="CX76" s="360"/>
      <c r="CY76" s="360"/>
      <c r="CZ76" s="360"/>
      <c r="DA76" s="360"/>
      <c r="DB76" s="360"/>
      <c r="DC76" s="360"/>
      <c r="DD76" s="360"/>
      <c r="DE76" s="360"/>
      <c r="DF76" s="360"/>
      <c r="DG76" s="360"/>
      <c r="DH76" s="360"/>
      <c r="DI76" s="360"/>
      <c r="DJ76" s="360"/>
      <c r="DK76" s="360"/>
      <c r="DL76" s="360"/>
    </row>
    <row r="77">
      <c r="A77" s="56" t="s">
        <v>206</v>
      </c>
      <c r="B77" s="57" t="s">
        <v>207</v>
      </c>
      <c r="C77" s="57" t="s">
        <v>108</v>
      </c>
      <c r="D77" s="359" t="str">
        <f>D80</f>
        <v>н/д</v>
      </c>
      <c r="E77" s="359" t="str">
        <f t="shared" ref="E77:BB77" si="46">E80</f>
        <v>н/д</v>
      </c>
      <c r="F77" s="359" t="str">
        <f t="shared" si="46"/>
        <v>н/д</v>
      </c>
      <c r="G77" s="359" t="str">
        <f t="shared" si="46"/>
        <v>н/д</v>
      </c>
      <c r="H77" s="359" t="str">
        <f t="shared" si="46"/>
        <v>н/д</v>
      </c>
      <c r="I77" s="359" t="str">
        <f t="shared" si="46"/>
        <v>н/д</v>
      </c>
      <c r="J77" s="359">
        <f t="shared" si="46"/>
        <v>5</v>
      </c>
      <c r="K77" s="359" t="str">
        <f t="shared" si="46"/>
        <v>н/д</v>
      </c>
      <c r="L77" s="359" t="str">
        <f t="shared" si="46"/>
        <v>н/д</v>
      </c>
      <c r="M77" s="359" t="str">
        <f t="shared" si="46"/>
        <v>н/д</v>
      </c>
      <c r="N77" s="359" t="str">
        <f t="shared" si="46"/>
        <v>н/д</v>
      </c>
      <c r="O77" s="359" t="str">
        <f t="shared" si="46"/>
        <v>н/д</v>
      </c>
      <c r="P77" s="359" t="str">
        <f t="shared" si="46"/>
        <v>н/д</v>
      </c>
      <c r="Q77" s="359">
        <f t="shared" si="46"/>
        <v>5</v>
      </c>
      <c r="R77" s="359" t="str">
        <f t="shared" si="46"/>
        <v>н/д</v>
      </c>
      <c r="S77" s="359" t="str">
        <f t="shared" si="46"/>
        <v>н/д</v>
      </c>
      <c r="T77" s="359" t="str">
        <f t="shared" si="46"/>
        <v>н/д</v>
      </c>
      <c r="U77" s="359" t="str">
        <f t="shared" si="46"/>
        <v>н/д</v>
      </c>
      <c r="V77" s="359" t="str">
        <f t="shared" si="46"/>
        <v>н/д</v>
      </c>
      <c r="W77" s="359" t="str">
        <f t="shared" si="46"/>
        <v>н/д</v>
      </c>
      <c r="X77" s="359" t="str">
        <f t="shared" si="46"/>
        <v>н/д</v>
      </c>
      <c r="Y77" s="359" t="str">
        <f t="shared" si="46"/>
        <v>н/д</v>
      </c>
      <c r="Z77" s="359" t="str">
        <f t="shared" si="46"/>
        <v>н/д</v>
      </c>
      <c r="AA77" s="359" t="str">
        <f t="shared" si="46"/>
        <v>н/д</v>
      </c>
      <c r="AB77" s="359" t="str">
        <f t="shared" si="46"/>
        <v>н/д</v>
      </c>
      <c r="AC77" s="359" t="str">
        <f t="shared" si="46"/>
        <v>н/д</v>
      </c>
      <c r="AD77" s="359" t="str">
        <f t="shared" si="46"/>
        <v>н/д</v>
      </c>
      <c r="AE77" s="359" t="str">
        <f t="shared" si="46"/>
        <v>н/д</v>
      </c>
      <c r="AF77" s="359" t="str">
        <f t="shared" si="46"/>
        <v>н/д</v>
      </c>
      <c r="AG77" s="359" t="str">
        <f t="shared" si="46"/>
        <v>н/д</v>
      </c>
      <c r="AH77" s="359" t="str">
        <f t="shared" si="46"/>
        <v>н/д</v>
      </c>
      <c r="AI77" s="359" t="str">
        <f t="shared" si="46"/>
        <v>н/д</v>
      </c>
      <c r="AJ77" s="359" t="str">
        <f t="shared" si="46"/>
        <v>н/д</v>
      </c>
      <c r="AK77" s="359" t="str">
        <f t="shared" si="46"/>
        <v>н/д</v>
      </c>
      <c r="AL77" s="359" t="str">
        <f t="shared" si="46"/>
        <v>н/д</v>
      </c>
      <c r="AM77" s="359" t="str">
        <f t="shared" si="46"/>
        <v>н/д</v>
      </c>
      <c r="AN77" s="359" t="str">
        <f t="shared" si="46"/>
        <v>н/д</v>
      </c>
      <c r="AO77" s="359" t="str">
        <f t="shared" si="46"/>
        <v>н/д</v>
      </c>
      <c r="AP77" s="359" t="str">
        <f t="shared" si="46"/>
        <v>н/д</v>
      </c>
      <c r="AQ77" s="359" t="str">
        <f t="shared" si="46"/>
        <v>н/д</v>
      </c>
      <c r="AR77" s="359" t="str">
        <f t="shared" si="46"/>
        <v>н/д</v>
      </c>
      <c r="AS77" s="359" t="str">
        <f t="shared" si="46"/>
        <v>н/д</v>
      </c>
      <c r="AT77" s="359" t="str">
        <f t="shared" si="46"/>
        <v>н/д</v>
      </c>
      <c r="AU77" s="359" t="str">
        <f t="shared" si="46"/>
        <v>н/д</v>
      </c>
      <c r="AV77" s="359" t="str">
        <f t="shared" si="46"/>
        <v>н/д</v>
      </c>
      <c r="AW77" s="359" t="str">
        <f t="shared" si="46"/>
        <v>н/д</v>
      </c>
      <c r="AX77" s="359" t="str">
        <f t="shared" si="46"/>
        <v>н/д</v>
      </c>
      <c r="AY77" s="359" t="str">
        <f t="shared" si="46"/>
        <v>н/д</v>
      </c>
      <c r="AZ77" s="359" t="str">
        <f t="shared" si="46"/>
        <v>н/д</v>
      </c>
      <c r="BA77" s="359" t="str">
        <f t="shared" si="46"/>
        <v>н/д</v>
      </c>
      <c r="BB77" s="359" t="str">
        <f t="shared" si="46"/>
        <v>н/д</v>
      </c>
      <c r="BC77" s="359" t="str">
        <f t="shared" ref="BC77:DL77" si="47">BC80</f>
        <v>н/д</v>
      </c>
      <c r="BD77" s="359" t="str">
        <f t="shared" si="47"/>
        <v>н/д</v>
      </c>
      <c r="BE77" s="359" t="str">
        <f t="shared" si="47"/>
        <v>н/д</v>
      </c>
      <c r="BF77" s="359" t="str">
        <f t="shared" si="47"/>
        <v>н/д</v>
      </c>
      <c r="BG77" s="359" t="str">
        <f t="shared" si="47"/>
        <v>н/д</v>
      </c>
      <c r="BH77" s="359" t="str">
        <f t="shared" si="47"/>
        <v>н/д</v>
      </c>
      <c r="BI77" s="359" t="str">
        <f t="shared" si="47"/>
        <v>н/д</v>
      </c>
      <c r="BJ77" s="359" t="str">
        <f t="shared" si="47"/>
        <v>н/д</v>
      </c>
      <c r="BK77" s="359" t="str">
        <f t="shared" si="47"/>
        <v>н/д</v>
      </c>
      <c r="BL77" s="359" t="str">
        <f t="shared" si="47"/>
        <v>н/д</v>
      </c>
      <c r="BM77" s="359" t="str">
        <f t="shared" si="47"/>
        <v>н/д</v>
      </c>
      <c r="BN77" s="359" t="str">
        <f t="shared" si="47"/>
        <v>н/д</v>
      </c>
      <c r="BO77" s="359" t="str">
        <f t="shared" si="47"/>
        <v>н/д</v>
      </c>
      <c r="BP77" s="359" t="str">
        <f t="shared" si="47"/>
        <v>н/д</v>
      </c>
      <c r="BQ77" s="359" t="str">
        <f t="shared" si="47"/>
        <v>н/д</v>
      </c>
      <c r="BR77" s="359" t="str">
        <f t="shared" si="47"/>
        <v>н/д</v>
      </c>
      <c r="BS77" s="359" t="str">
        <f t="shared" si="47"/>
        <v>н/д</v>
      </c>
      <c r="BT77" s="359" t="str">
        <f t="shared" si="47"/>
        <v>н/д</v>
      </c>
      <c r="BU77" s="359" t="str">
        <f t="shared" si="47"/>
        <v>н/д</v>
      </c>
      <c r="BV77" s="359" t="str">
        <f t="shared" si="47"/>
        <v>н/д</v>
      </c>
      <c r="BW77" s="359" t="str">
        <f t="shared" si="47"/>
        <v>н/д</v>
      </c>
      <c r="BX77" s="359" t="str">
        <f t="shared" si="47"/>
        <v>н/д</v>
      </c>
      <c r="BY77" s="359" t="str">
        <f t="shared" si="47"/>
        <v>н/д</v>
      </c>
      <c r="BZ77" s="359" t="str">
        <f t="shared" si="47"/>
        <v>н/д</v>
      </c>
      <c r="CA77" s="359" t="str">
        <f t="shared" si="47"/>
        <v>н/д</v>
      </c>
      <c r="CB77" s="359">
        <f t="shared" si="47"/>
        <v>5</v>
      </c>
      <c r="CC77" s="359" t="str">
        <f t="shared" si="47"/>
        <v>н/д</v>
      </c>
      <c r="CD77" s="359" t="str">
        <f t="shared" si="47"/>
        <v>н/д</v>
      </c>
      <c r="CE77" s="359" t="str">
        <f t="shared" si="47"/>
        <v>н/д</v>
      </c>
      <c r="CF77" s="359" t="str">
        <f t="shared" si="47"/>
        <v>н/д</v>
      </c>
      <c r="CG77" s="359" t="str">
        <f t="shared" si="47"/>
        <v>н/д</v>
      </c>
      <c r="CH77" s="359" t="str">
        <f t="shared" si="47"/>
        <v>н/д</v>
      </c>
      <c r="CI77" s="359">
        <f t="shared" si="47"/>
        <v>5</v>
      </c>
      <c r="CJ77" s="359" t="str">
        <f t="shared" si="47"/>
        <v>н/д</v>
      </c>
      <c r="CK77" s="359" t="str">
        <f t="shared" si="47"/>
        <v>н/д</v>
      </c>
      <c r="CL77" s="359" t="str">
        <f t="shared" si="47"/>
        <v>н/д</v>
      </c>
      <c r="CM77" s="359" t="str">
        <f t="shared" si="47"/>
        <v>н/д</v>
      </c>
      <c r="CN77" s="359" t="str">
        <f t="shared" si="47"/>
        <v>н/д</v>
      </c>
      <c r="CO77" s="359" t="str">
        <f t="shared" si="47"/>
        <v>н/д</v>
      </c>
      <c r="CP77" s="359" t="str">
        <f t="shared" si="47"/>
        <v>н/д</v>
      </c>
      <c r="CQ77" s="359" t="str">
        <f t="shared" si="47"/>
        <v>н/д</v>
      </c>
      <c r="CR77" s="359" t="str">
        <f t="shared" si="47"/>
        <v>н/д</v>
      </c>
      <c r="CS77" s="359" t="str">
        <f t="shared" si="47"/>
        <v>н/д</v>
      </c>
      <c r="CT77" s="359" t="str">
        <f t="shared" si="47"/>
        <v>н/д</v>
      </c>
      <c r="CU77" s="359" t="str">
        <f t="shared" si="47"/>
        <v>н/д</v>
      </c>
      <c r="CV77" s="359" t="str">
        <f t="shared" si="47"/>
        <v>н/д</v>
      </c>
      <c r="CW77" s="359">
        <f>CW84</f>
        <v>0</v>
      </c>
      <c r="CX77" s="359" t="str">
        <f t="shared" si="47"/>
        <v>н/д</v>
      </c>
      <c r="CY77" s="359" t="str">
        <f t="shared" si="47"/>
        <v>н/д</v>
      </c>
      <c r="CZ77" s="359" t="str">
        <f t="shared" si="47"/>
        <v>н/д</v>
      </c>
      <c r="DA77" s="359" t="str">
        <f t="shared" si="47"/>
        <v>н/д</v>
      </c>
      <c r="DB77" s="359" t="str">
        <f t="shared" si="47"/>
        <v>н/д</v>
      </c>
      <c r="DC77" s="359" t="str">
        <f t="shared" si="47"/>
        <v>н/д</v>
      </c>
      <c r="DD77" s="359">
        <f t="shared" si="47"/>
        <v>5</v>
      </c>
      <c r="DE77" s="359" t="str">
        <f t="shared" si="47"/>
        <v>н/д</v>
      </c>
      <c r="DF77" s="359" t="str">
        <f t="shared" si="47"/>
        <v>н/д</v>
      </c>
      <c r="DG77" s="359" t="str">
        <f t="shared" si="47"/>
        <v>н/д</v>
      </c>
      <c r="DH77" s="359" t="str">
        <f t="shared" si="47"/>
        <v>н/д</v>
      </c>
      <c r="DI77" s="359" t="str">
        <f t="shared" si="47"/>
        <v>н/д</v>
      </c>
      <c r="DJ77" s="359" t="str">
        <f t="shared" si="47"/>
        <v>н/д</v>
      </c>
      <c r="DK77" s="359">
        <f>DK80+DK84</f>
        <v>5</v>
      </c>
      <c r="DL77" s="359" t="str">
        <f t="shared" si="47"/>
        <v>н/д</v>
      </c>
    </row>
    <row r="78" s="25" customFormat="1">
      <c r="A78" s="33" t="s">
        <v>208</v>
      </c>
      <c r="B78" s="34" t="s">
        <v>209</v>
      </c>
      <c r="C78" s="34" t="s">
        <v>108</v>
      </c>
      <c r="D78" s="356" t="s">
        <v>109</v>
      </c>
      <c r="E78" s="356" t="s">
        <v>109</v>
      </c>
      <c r="F78" s="356" t="s">
        <v>109</v>
      </c>
      <c r="G78" s="356" t="s">
        <v>109</v>
      </c>
      <c r="H78" s="356" t="s">
        <v>109</v>
      </c>
      <c r="I78" s="356" t="s">
        <v>109</v>
      </c>
      <c r="J78" s="356" t="s">
        <v>109</v>
      </c>
      <c r="K78" s="356" t="s">
        <v>109</v>
      </c>
      <c r="L78" s="356" t="s">
        <v>109</v>
      </c>
      <c r="M78" s="356" t="s">
        <v>109</v>
      </c>
      <c r="N78" s="356" t="s">
        <v>109</v>
      </c>
      <c r="O78" s="356" t="s">
        <v>109</v>
      </c>
      <c r="P78" s="356" t="s">
        <v>109</v>
      </c>
      <c r="Q78" s="356" t="s">
        <v>109</v>
      </c>
      <c r="R78" s="356" t="s">
        <v>109</v>
      </c>
      <c r="S78" s="356" t="s">
        <v>109</v>
      </c>
      <c r="T78" s="356" t="s">
        <v>109</v>
      </c>
      <c r="U78" s="356" t="s">
        <v>109</v>
      </c>
      <c r="V78" s="356" t="s">
        <v>109</v>
      </c>
      <c r="W78" s="356" t="s">
        <v>109</v>
      </c>
      <c r="X78" s="356" t="s">
        <v>109</v>
      </c>
      <c r="Y78" s="356" t="s">
        <v>109</v>
      </c>
      <c r="Z78" s="356" t="s">
        <v>109</v>
      </c>
      <c r="AA78" s="356" t="s">
        <v>109</v>
      </c>
      <c r="AB78" s="356" t="s">
        <v>109</v>
      </c>
      <c r="AC78" s="356" t="s">
        <v>109</v>
      </c>
      <c r="AD78" s="356" t="s">
        <v>109</v>
      </c>
      <c r="AE78" s="356" t="s">
        <v>109</v>
      </c>
      <c r="AF78" s="356" t="s">
        <v>109</v>
      </c>
      <c r="AG78" s="356" t="s">
        <v>109</v>
      </c>
      <c r="AH78" s="356" t="s">
        <v>109</v>
      </c>
      <c r="AI78" s="356" t="s">
        <v>109</v>
      </c>
      <c r="AJ78" s="356" t="s">
        <v>109</v>
      </c>
      <c r="AK78" s="356" t="s">
        <v>109</v>
      </c>
      <c r="AL78" s="356" t="s">
        <v>109</v>
      </c>
      <c r="AM78" s="356" t="s">
        <v>109</v>
      </c>
      <c r="AN78" s="356" t="s">
        <v>109</v>
      </c>
      <c r="AO78" s="356" t="s">
        <v>109</v>
      </c>
      <c r="AP78" s="356" t="s">
        <v>109</v>
      </c>
      <c r="AQ78" s="356" t="s">
        <v>109</v>
      </c>
      <c r="AR78" s="356" t="s">
        <v>109</v>
      </c>
      <c r="AS78" s="356" t="s">
        <v>109</v>
      </c>
      <c r="AT78" s="356" t="s">
        <v>109</v>
      </c>
      <c r="AU78" s="356" t="s">
        <v>109</v>
      </c>
      <c r="AV78" s="356" t="s">
        <v>109</v>
      </c>
      <c r="AW78" s="356" t="s">
        <v>109</v>
      </c>
      <c r="AX78" s="356" t="s">
        <v>109</v>
      </c>
      <c r="AY78" s="356" t="s">
        <v>109</v>
      </c>
      <c r="AZ78" s="356" t="s">
        <v>109</v>
      </c>
      <c r="BA78" s="356" t="s">
        <v>109</v>
      </c>
      <c r="BB78" s="356" t="s">
        <v>109</v>
      </c>
      <c r="BC78" s="356" t="s">
        <v>109</v>
      </c>
      <c r="BD78" s="356" t="s">
        <v>109</v>
      </c>
      <c r="BE78" s="356" t="s">
        <v>109</v>
      </c>
      <c r="BF78" s="356" t="s">
        <v>109</v>
      </c>
      <c r="BG78" s="356" t="s">
        <v>109</v>
      </c>
      <c r="BH78" s="356" t="s">
        <v>109</v>
      </c>
      <c r="BI78" s="356" t="s">
        <v>109</v>
      </c>
      <c r="BJ78" s="356" t="s">
        <v>109</v>
      </c>
      <c r="BK78" s="356" t="s">
        <v>109</v>
      </c>
      <c r="BL78" s="356" t="s">
        <v>109</v>
      </c>
      <c r="BM78" s="356" t="s">
        <v>109</v>
      </c>
      <c r="BN78" s="356" t="s">
        <v>109</v>
      </c>
      <c r="BO78" s="356" t="s">
        <v>109</v>
      </c>
      <c r="BP78" s="356" t="s">
        <v>109</v>
      </c>
      <c r="BQ78" s="356" t="s">
        <v>109</v>
      </c>
      <c r="BR78" s="356" t="s">
        <v>109</v>
      </c>
      <c r="BS78" s="356" t="s">
        <v>109</v>
      </c>
      <c r="BT78" s="356" t="s">
        <v>109</v>
      </c>
      <c r="BU78" s="356" t="s">
        <v>109</v>
      </c>
      <c r="BV78" s="356" t="s">
        <v>109</v>
      </c>
      <c r="BW78" s="356" t="s">
        <v>109</v>
      </c>
      <c r="BX78" s="356" t="s">
        <v>109</v>
      </c>
      <c r="BY78" s="356" t="s">
        <v>109</v>
      </c>
      <c r="BZ78" s="356" t="s">
        <v>109</v>
      </c>
      <c r="CA78" s="356" t="s">
        <v>109</v>
      </c>
      <c r="CB78" s="356" t="s">
        <v>109</v>
      </c>
      <c r="CC78" s="356" t="s">
        <v>109</v>
      </c>
      <c r="CD78" s="356" t="s">
        <v>109</v>
      </c>
      <c r="CE78" s="356" t="s">
        <v>109</v>
      </c>
      <c r="CF78" s="356" t="s">
        <v>109</v>
      </c>
      <c r="CG78" s="356" t="s">
        <v>109</v>
      </c>
      <c r="CH78" s="356" t="s">
        <v>109</v>
      </c>
      <c r="CI78" s="356" t="s">
        <v>109</v>
      </c>
      <c r="CJ78" s="356" t="s">
        <v>109</v>
      </c>
      <c r="CK78" s="356" t="s">
        <v>109</v>
      </c>
      <c r="CL78" s="356" t="s">
        <v>109</v>
      </c>
      <c r="CM78" s="356" t="s">
        <v>109</v>
      </c>
      <c r="CN78" s="356" t="s">
        <v>109</v>
      </c>
      <c r="CO78" s="356" t="s">
        <v>109</v>
      </c>
      <c r="CP78" s="356" t="s">
        <v>109</v>
      </c>
      <c r="CQ78" s="356" t="s">
        <v>109</v>
      </c>
      <c r="CR78" s="356" t="s">
        <v>109</v>
      </c>
      <c r="CS78" s="356" t="s">
        <v>109</v>
      </c>
      <c r="CT78" s="356" t="s">
        <v>109</v>
      </c>
      <c r="CU78" s="356" t="s">
        <v>109</v>
      </c>
      <c r="CV78" s="356" t="s">
        <v>109</v>
      </c>
      <c r="CW78" s="356" t="s">
        <v>109</v>
      </c>
      <c r="CX78" s="356" t="s">
        <v>109</v>
      </c>
      <c r="CY78" s="356" t="s">
        <v>109</v>
      </c>
      <c r="CZ78" s="356" t="s">
        <v>109</v>
      </c>
      <c r="DA78" s="356" t="s">
        <v>109</v>
      </c>
      <c r="DB78" s="356" t="s">
        <v>109</v>
      </c>
      <c r="DC78" s="356" t="s">
        <v>109</v>
      </c>
      <c r="DD78" s="356" t="s">
        <v>109</v>
      </c>
      <c r="DE78" s="356" t="s">
        <v>109</v>
      </c>
      <c r="DF78" s="356" t="s">
        <v>109</v>
      </c>
      <c r="DG78" s="356" t="s">
        <v>109</v>
      </c>
      <c r="DH78" s="356" t="s">
        <v>109</v>
      </c>
      <c r="DI78" s="356" t="s">
        <v>109</v>
      </c>
      <c r="DJ78" s="356" t="s">
        <v>109</v>
      </c>
      <c r="DK78" s="356" t="s">
        <v>109</v>
      </c>
      <c r="DL78" s="356" t="s">
        <v>109</v>
      </c>
    </row>
    <row r="79" ht="31.5">
      <c r="A79" s="63" t="s">
        <v>208</v>
      </c>
      <c r="B79" s="65" t="s">
        <v>210</v>
      </c>
      <c r="C79" s="72" t="s">
        <v>211</v>
      </c>
      <c r="D79" s="360" t="s">
        <v>109</v>
      </c>
      <c r="E79" s="360" t="s">
        <v>109</v>
      </c>
      <c r="F79" s="360" t="s">
        <v>109</v>
      </c>
      <c r="G79" s="360" t="s">
        <v>109</v>
      </c>
      <c r="H79" s="360" t="s">
        <v>109</v>
      </c>
      <c r="I79" s="360" t="s">
        <v>109</v>
      </c>
      <c r="J79" s="360" t="s">
        <v>109</v>
      </c>
      <c r="K79" s="360" t="s">
        <v>109</v>
      </c>
      <c r="L79" s="360" t="s">
        <v>109</v>
      </c>
      <c r="M79" s="360" t="s">
        <v>109</v>
      </c>
      <c r="N79" s="360" t="s">
        <v>109</v>
      </c>
      <c r="O79" s="360" t="s">
        <v>109</v>
      </c>
      <c r="P79" s="360" t="s">
        <v>109</v>
      </c>
      <c r="Q79" s="360" t="s">
        <v>109</v>
      </c>
      <c r="R79" s="360" t="s">
        <v>109</v>
      </c>
      <c r="S79" s="360" t="s">
        <v>109</v>
      </c>
      <c r="T79" s="360" t="s">
        <v>109</v>
      </c>
      <c r="U79" s="360" t="s">
        <v>109</v>
      </c>
      <c r="V79" s="360" t="s">
        <v>109</v>
      </c>
      <c r="W79" s="360" t="s">
        <v>109</v>
      </c>
      <c r="X79" s="360" t="s">
        <v>109</v>
      </c>
      <c r="Y79" s="360" t="s">
        <v>109</v>
      </c>
      <c r="Z79" s="360" t="s">
        <v>109</v>
      </c>
      <c r="AA79" s="360" t="s">
        <v>109</v>
      </c>
      <c r="AB79" s="360" t="s">
        <v>109</v>
      </c>
      <c r="AC79" s="360" t="s">
        <v>109</v>
      </c>
      <c r="AD79" s="360" t="s">
        <v>109</v>
      </c>
      <c r="AE79" s="360" t="s">
        <v>109</v>
      </c>
      <c r="AF79" s="360" t="s">
        <v>109</v>
      </c>
      <c r="AG79" s="360" t="s">
        <v>109</v>
      </c>
      <c r="AH79" s="360" t="s">
        <v>109</v>
      </c>
      <c r="AI79" s="360" t="s">
        <v>109</v>
      </c>
      <c r="AJ79" s="360" t="s">
        <v>109</v>
      </c>
      <c r="AK79" s="360" t="s">
        <v>109</v>
      </c>
      <c r="AL79" s="360" t="s">
        <v>109</v>
      </c>
      <c r="AM79" s="360" t="s">
        <v>109</v>
      </c>
      <c r="AN79" s="360" t="s">
        <v>109</v>
      </c>
      <c r="AO79" s="360" t="s">
        <v>109</v>
      </c>
      <c r="AP79" s="360" t="s">
        <v>109</v>
      </c>
      <c r="AQ79" s="360" t="s">
        <v>109</v>
      </c>
      <c r="AR79" s="360" t="s">
        <v>109</v>
      </c>
      <c r="AS79" s="360" t="s">
        <v>109</v>
      </c>
      <c r="AT79" s="360" t="s">
        <v>109</v>
      </c>
      <c r="AU79" s="360" t="s">
        <v>109</v>
      </c>
      <c r="AV79" s="360" t="s">
        <v>109</v>
      </c>
      <c r="AW79" s="360" t="s">
        <v>109</v>
      </c>
      <c r="AX79" s="360" t="s">
        <v>109</v>
      </c>
      <c r="AY79" s="360" t="s">
        <v>109</v>
      </c>
      <c r="AZ79" s="360" t="s">
        <v>109</v>
      </c>
      <c r="BA79" s="360" t="s">
        <v>109</v>
      </c>
      <c r="BB79" s="360" t="s">
        <v>109</v>
      </c>
      <c r="BC79" s="360" t="s">
        <v>109</v>
      </c>
      <c r="BD79" s="360" t="s">
        <v>109</v>
      </c>
      <c r="BE79" s="360" t="s">
        <v>109</v>
      </c>
      <c r="BF79" s="360" t="s">
        <v>109</v>
      </c>
      <c r="BG79" s="360" t="s">
        <v>109</v>
      </c>
      <c r="BH79" s="360" t="s">
        <v>109</v>
      </c>
      <c r="BI79" s="360" t="s">
        <v>109</v>
      </c>
      <c r="BJ79" s="360" t="s">
        <v>109</v>
      </c>
      <c r="BK79" s="360" t="s">
        <v>109</v>
      </c>
      <c r="BL79" s="360" t="s">
        <v>109</v>
      </c>
      <c r="BM79" s="360" t="s">
        <v>109</v>
      </c>
      <c r="BN79" s="360" t="s">
        <v>109</v>
      </c>
      <c r="BO79" s="360" t="s">
        <v>109</v>
      </c>
      <c r="BP79" s="360" t="s">
        <v>109</v>
      </c>
      <c r="BQ79" s="360" t="s">
        <v>109</v>
      </c>
      <c r="BR79" s="360" t="s">
        <v>109</v>
      </c>
      <c r="BS79" s="360" t="s">
        <v>109</v>
      </c>
      <c r="BT79" s="360" t="s">
        <v>109</v>
      </c>
      <c r="BU79" s="360" t="s">
        <v>109</v>
      </c>
      <c r="BV79" s="360" t="s">
        <v>109</v>
      </c>
      <c r="BW79" s="360" t="s">
        <v>109</v>
      </c>
      <c r="BX79" s="360" t="s">
        <v>109</v>
      </c>
      <c r="BY79" s="360" t="s">
        <v>109</v>
      </c>
      <c r="BZ79" s="360" t="s">
        <v>109</v>
      </c>
      <c r="CA79" s="360" t="s">
        <v>109</v>
      </c>
      <c r="CB79" s="360" t="s">
        <v>109</v>
      </c>
      <c r="CC79" s="360" t="s">
        <v>109</v>
      </c>
      <c r="CD79" s="360" t="s">
        <v>109</v>
      </c>
      <c r="CE79" s="360" t="s">
        <v>109</v>
      </c>
      <c r="CF79" s="360" t="s">
        <v>109</v>
      </c>
      <c r="CG79" s="360" t="s">
        <v>109</v>
      </c>
      <c r="CH79" s="360" t="s">
        <v>109</v>
      </c>
      <c r="CI79" s="360" t="s">
        <v>109</v>
      </c>
      <c r="CJ79" s="360" t="s">
        <v>109</v>
      </c>
      <c r="CK79" s="360" t="s">
        <v>109</v>
      </c>
      <c r="CL79" s="360" t="s">
        <v>109</v>
      </c>
      <c r="CM79" s="360" t="s">
        <v>109</v>
      </c>
      <c r="CN79" s="360" t="s">
        <v>109</v>
      </c>
      <c r="CO79" s="360" t="s">
        <v>109</v>
      </c>
      <c r="CP79" s="360" t="s">
        <v>109</v>
      </c>
      <c r="CQ79" s="360" t="s">
        <v>109</v>
      </c>
      <c r="CR79" s="360" t="s">
        <v>109</v>
      </c>
      <c r="CS79" s="360" t="s">
        <v>109</v>
      </c>
      <c r="CT79" s="360" t="s">
        <v>109</v>
      </c>
      <c r="CU79" s="360" t="s">
        <v>109</v>
      </c>
      <c r="CV79" s="360" t="s">
        <v>109</v>
      </c>
      <c r="CW79" s="360" t="s">
        <v>109</v>
      </c>
      <c r="CX79" s="360" t="s">
        <v>109</v>
      </c>
      <c r="CY79" s="360" t="s">
        <v>109</v>
      </c>
      <c r="CZ79" s="360" t="s">
        <v>109</v>
      </c>
      <c r="DA79" s="360" t="s">
        <v>109</v>
      </c>
      <c r="DB79" s="360" t="s">
        <v>109</v>
      </c>
      <c r="DC79" s="360" t="s">
        <v>109</v>
      </c>
      <c r="DD79" s="360" t="s">
        <v>109</v>
      </c>
      <c r="DE79" s="360" t="s">
        <v>109</v>
      </c>
      <c r="DF79" s="360" t="s">
        <v>109</v>
      </c>
      <c r="DG79" s="360" t="s">
        <v>109</v>
      </c>
      <c r="DH79" s="360" t="s">
        <v>109</v>
      </c>
      <c r="DI79" s="360" t="s">
        <v>109</v>
      </c>
      <c r="DJ79" s="360" t="s">
        <v>109</v>
      </c>
      <c r="DK79" s="360" t="s">
        <v>109</v>
      </c>
      <c r="DL79" s="360" t="s">
        <v>109</v>
      </c>
    </row>
    <row r="80" s="25" customFormat="1">
      <c r="A80" s="33" t="s">
        <v>212</v>
      </c>
      <c r="B80" s="34" t="s">
        <v>213</v>
      </c>
      <c r="C80" s="34" t="s">
        <v>108</v>
      </c>
      <c r="D80" s="356" t="str">
        <f>D81</f>
        <v>н/д</v>
      </c>
      <c r="E80" s="356" t="str">
        <f t="shared" ref="E80:BB80" si="48">E81</f>
        <v>н/д</v>
      </c>
      <c r="F80" s="356" t="str">
        <f t="shared" si="48"/>
        <v>н/д</v>
      </c>
      <c r="G80" s="356" t="str">
        <f t="shared" si="48"/>
        <v>н/д</v>
      </c>
      <c r="H80" s="356" t="str">
        <f t="shared" si="48"/>
        <v>н/д</v>
      </c>
      <c r="I80" s="356" t="str">
        <f t="shared" si="48"/>
        <v>н/д</v>
      </c>
      <c r="J80" s="356">
        <f t="shared" si="48"/>
        <v>5</v>
      </c>
      <c r="K80" s="356" t="str">
        <f t="shared" si="48"/>
        <v>н/д</v>
      </c>
      <c r="L80" s="356" t="str">
        <f t="shared" si="48"/>
        <v>н/д</v>
      </c>
      <c r="M80" s="356" t="str">
        <f t="shared" si="48"/>
        <v>н/д</v>
      </c>
      <c r="N80" s="356" t="str">
        <f t="shared" si="48"/>
        <v>н/д</v>
      </c>
      <c r="O80" s="356" t="str">
        <f t="shared" si="48"/>
        <v>н/д</v>
      </c>
      <c r="P80" s="356" t="str">
        <f t="shared" si="48"/>
        <v>н/д</v>
      </c>
      <c r="Q80" s="356">
        <f t="shared" si="48"/>
        <v>5</v>
      </c>
      <c r="R80" s="356" t="str">
        <f t="shared" si="48"/>
        <v>н/д</v>
      </c>
      <c r="S80" s="356" t="str">
        <f t="shared" si="48"/>
        <v>н/д</v>
      </c>
      <c r="T80" s="356" t="str">
        <f t="shared" si="48"/>
        <v>н/д</v>
      </c>
      <c r="U80" s="356" t="str">
        <f t="shared" si="48"/>
        <v>н/д</v>
      </c>
      <c r="V80" s="356" t="str">
        <f t="shared" si="48"/>
        <v>н/д</v>
      </c>
      <c r="W80" s="356" t="str">
        <f t="shared" si="48"/>
        <v>н/д</v>
      </c>
      <c r="X80" s="356" t="str">
        <f t="shared" si="48"/>
        <v>н/д</v>
      </c>
      <c r="Y80" s="356" t="str">
        <f t="shared" si="48"/>
        <v>н/д</v>
      </c>
      <c r="Z80" s="356" t="str">
        <f t="shared" si="48"/>
        <v>н/д</v>
      </c>
      <c r="AA80" s="356" t="str">
        <f t="shared" si="48"/>
        <v>н/д</v>
      </c>
      <c r="AB80" s="356" t="str">
        <f t="shared" si="48"/>
        <v>н/д</v>
      </c>
      <c r="AC80" s="356" t="str">
        <f t="shared" si="48"/>
        <v>н/д</v>
      </c>
      <c r="AD80" s="356" t="str">
        <f t="shared" si="48"/>
        <v>н/д</v>
      </c>
      <c r="AE80" s="356" t="str">
        <f t="shared" si="48"/>
        <v>н/д</v>
      </c>
      <c r="AF80" s="356" t="str">
        <f t="shared" si="48"/>
        <v>н/д</v>
      </c>
      <c r="AG80" s="356" t="str">
        <f t="shared" si="48"/>
        <v>н/д</v>
      </c>
      <c r="AH80" s="356" t="str">
        <f t="shared" si="48"/>
        <v>н/д</v>
      </c>
      <c r="AI80" s="356" t="str">
        <f t="shared" si="48"/>
        <v>н/д</v>
      </c>
      <c r="AJ80" s="356" t="str">
        <f t="shared" si="48"/>
        <v>н/д</v>
      </c>
      <c r="AK80" s="356" t="str">
        <f t="shared" si="48"/>
        <v>н/д</v>
      </c>
      <c r="AL80" s="356" t="str">
        <f t="shared" si="48"/>
        <v>н/д</v>
      </c>
      <c r="AM80" s="356" t="str">
        <f t="shared" si="48"/>
        <v>н/д</v>
      </c>
      <c r="AN80" s="356" t="str">
        <f t="shared" si="48"/>
        <v>н/д</v>
      </c>
      <c r="AO80" s="356" t="str">
        <f t="shared" si="48"/>
        <v>н/д</v>
      </c>
      <c r="AP80" s="356" t="str">
        <f t="shared" si="48"/>
        <v>н/д</v>
      </c>
      <c r="AQ80" s="356" t="str">
        <f t="shared" si="48"/>
        <v>н/д</v>
      </c>
      <c r="AR80" s="356" t="str">
        <f t="shared" si="48"/>
        <v>н/д</v>
      </c>
      <c r="AS80" s="356" t="str">
        <f t="shared" si="48"/>
        <v>н/д</v>
      </c>
      <c r="AT80" s="356" t="str">
        <f t="shared" si="48"/>
        <v>н/д</v>
      </c>
      <c r="AU80" s="356" t="str">
        <f t="shared" si="48"/>
        <v>н/д</v>
      </c>
      <c r="AV80" s="356" t="str">
        <f t="shared" si="48"/>
        <v>н/д</v>
      </c>
      <c r="AW80" s="356" t="str">
        <f t="shared" si="48"/>
        <v>н/д</v>
      </c>
      <c r="AX80" s="356" t="str">
        <f t="shared" si="48"/>
        <v>н/д</v>
      </c>
      <c r="AY80" s="356" t="str">
        <f t="shared" si="48"/>
        <v>н/д</v>
      </c>
      <c r="AZ80" s="356" t="str">
        <f t="shared" si="48"/>
        <v>н/д</v>
      </c>
      <c r="BA80" s="356" t="str">
        <f t="shared" si="48"/>
        <v>н/д</v>
      </c>
      <c r="BB80" s="356" t="str">
        <f t="shared" si="48"/>
        <v>н/д</v>
      </c>
      <c r="BC80" s="356" t="str">
        <f t="shared" ref="BC80:DL80" si="49">BC81</f>
        <v>н/д</v>
      </c>
      <c r="BD80" s="356" t="str">
        <f t="shared" si="49"/>
        <v>н/д</v>
      </c>
      <c r="BE80" s="356" t="str">
        <f t="shared" si="49"/>
        <v>н/д</v>
      </c>
      <c r="BF80" s="356" t="str">
        <f t="shared" si="49"/>
        <v>н/д</v>
      </c>
      <c r="BG80" s="356" t="str">
        <f t="shared" si="49"/>
        <v>н/д</v>
      </c>
      <c r="BH80" s="356" t="str">
        <f t="shared" si="49"/>
        <v>н/д</v>
      </c>
      <c r="BI80" s="356" t="str">
        <f t="shared" si="49"/>
        <v>н/д</v>
      </c>
      <c r="BJ80" s="356" t="str">
        <f t="shared" si="49"/>
        <v>н/д</v>
      </c>
      <c r="BK80" s="356" t="str">
        <f t="shared" si="49"/>
        <v>н/д</v>
      </c>
      <c r="BL80" s="356" t="str">
        <f t="shared" si="49"/>
        <v>н/д</v>
      </c>
      <c r="BM80" s="356" t="str">
        <f t="shared" si="49"/>
        <v>н/д</v>
      </c>
      <c r="BN80" s="356" t="str">
        <f t="shared" si="49"/>
        <v>н/д</v>
      </c>
      <c r="BO80" s="356" t="str">
        <f t="shared" si="49"/>
        <v>н/д</v>
      </c>
      <c r="BP80" s="356" t="str">
        <f t="shared" si="49"/>
        <v>н/д</v>
      </c>
      <c r="BQ80" s="356" t="str">
        <f t="shared" si="49"/>
        <v>н/д</v>
      </c>
      <c r="BR80" s="356" t="str">
        <f t="shared" si="49"/>
        <v>н/д</v>
      </c>
      <c r="BS80" s="356" t="str">
        <f t="shared" si="49"/>
        <v>н/д</v>
      </c>
      <c r="BT80" s="356" t="str">
        <f t="shared" si="49"/>
        <v>н/д</v>
      </c>
      <c r="BU80" s="356" t="str">
        <f t="shared" si="49"/>
        <v>н/д</v>
      </c>
      <c r="BV80" s="356" t="str">
        <f t="shared" si="49"/>
        <v>н/д</v>
      </c>
      <c r="BW80" s="356" t="str">
        <f t="shared" si="49"/>
        <v>н/д</v>
      </c>
      <c r="BX80" s="356" t="str">
        <f t="shared" si="49"/>
        <v>н/д</v>
      </c>
      <c r="BY80" s="356" t="str">
        <f t="shared" si="49"/>
        <v>н/д</v>
      </c>
      <c r="BZ80" s="356" t="str">
        <f t="shared" si="49"/>
        <v>н/д</v>
      </c>
      <c r="CA80" s="356" t="str">
        <f t="shared" si="49"/>
        <v>н/д</v>
      </c>
      <c r="CB80" s="356">
        <f t="shared" si="49"/>
        <v>5</v>
      </c>
      <c r="CC80" s="356" t="str">
        <f t="shared" si="49"/>
        <v>н/д</v>
      </c>
      <c r="CD80" s="356" t="str">
        <f t="shared" si="49"/>
        <v>н/д</v>
      </c>
      <c r="CE80" s="356" t="str">
        <f t="shared" si="49"/>
        <v>н/д</v>
      </c>
      <c r="CF80" s="356" t="str">
        <f t="shared" si="49"/>
        <v>н/д</v>
      </c>
      <c r="CG80" s="356" t="str">
        <f t="shared" si="49"/>
        <v>н/д</v>
      </c>
      <c r="CH80" s="356" t="str">
        <f t="shared" si="49"/>
        <v>н/д</v>
      </c>
      <c r="CI80" s="356">
        <f t="shared" si="49"/>
        <v>5</v>
      </c>
      <c r="CJ80" s="356" t="str">
        <f t="shared" si="49"/>
        <v>н/д</v>
      </c>
      <c r="CK80" s="356" t="str">
        <f t="shared" si="49"/>
        <v>н/д</v>
      </c>
      <c r="CL80" s="356" t="str">
        <f t="shared" si="49"/>
        <v>н/д</v>
      </c>
      <c r="CM80" s="356" t="str">
        <f t="shared" si="49"/>
        <v>н/д</v>
      </c>
      <c r="CN80" s="356" t="str">
        <f t="shared" si="49"/>
        <v>н/д</v>
      </c>
      <c r="CO80" s="356" t="str">
        <f t="shared" si="49"/>
        <v>н/д</v>
      </c>
      <c r="CP80" s="356" t="str">
        <f t="shared" si="49"/>
        <v>н/д</v>
      </c>
      <c r="CQ80" s="356" t="str">
        <f t="shared" si="49"/>
        <v>н/д</v>
      </c>
      <c r="CR80" s="356" t="str">
        <f t="shared" si="49"/>
        <v>н/д</v>
      </c>
      <c r="CS80" s="356" t="str">
        <f t="shared" si="49"/>
        <v>н/д</v>
      </c>
      <c r="CT80" s="356" t="str">
        <f t="shared" si="49"/>
        <v>н/д</v>
      </c>
      <c r="CU80" s="356" t="str">
        <f t="shared" si="49"/>
        <v>н/д</v>
      </c>
      <c r="CV80" s="356" t="str">
        <f t="shared" si="49"/>
        <v>н/д</v>
      </c>
      <c r="CW80" s="356" t="str">
        <f t="shared" si="49"/>
        <v>н/д</v>
      </c>
      <c r="CX80" s="356" t="str">
        <f t="shared" si="49"/>
        <v>н/д</v>
      </c>
      <c r="CY80" s="356" t="str">
        <f t="shared" si="49"/>
        <v>н/д</v>
      </c>
      <c r="CZ80" s="356" t="str">
        <f t="shared" si="49"/>
        <v>н/д</v>
      </c>
      <c r="DA80" s="356" t="str">
        <f t="shared" si="49"/>
        <v>н/д</v>
      </c>
      <c r="DB80" s="356" t="str">
        <f t="shared" si="49"/>
        <v>н/д</v>
      </c>
      <c r="DC80" s="356" t="str">
        <f t="shared" si="49"/>
        <v>н/д</v>
      </c>
      <c r="DD80" s="356">
        <f t="shared" si="49"/>
        <v>5</v>
      </c>
      <c r="DE80" s="356" t="str">
        <f t="shared" si="49"/>
        <v>н/д</v>
      </c>
      <c r="DF80" s="356" t="str">
        <f t="shared" si="49"/>
        <v>н/д</v>
      </c>
      <c r="DG80" s="356" t="str">
        <f t="shared" si="49"/>
        <v>н/д</v>
      </c>
      <c r="DH80" s="356" t="str">
        <f t="shared" si="49"/>
        <v>н/д</v>
      </c>
      <c r="DI80" s="356" t="str">
        <f t="shared" si="49"/>
        <v>н/д</v>
      </c>
      <c r="DJ80" s="356" t="str">
        <f t="shared" si="49"/>
        <v>н/д</v>
      </c>
      <c r="DK80" s="356">
        <f t="shared" si="49"/>
        <v>5</v>
      </c>
      <c r="DL80" s="356" t="str">
        <f t="shared" si="49"/>
        <v>н/д</v>
      </c>
    </row>
    <row r="81">
      <c r="A81" s="63" t="s">
        <v>212</v>
      </c>
      <c r="B81" s="72" t="s">
        <v>414</v>
      </c>
      <c r="C81" s="72" t="s">
        <v>1398</v>
      </c>
      <c r="D81" s="360" t="s">
        <v>109</v>
      </c>
      <c r="E81" s="360" t="s">
        <v>109</v>
      </c>
      <c r="F81" s="360" t="s">
        <v>109</v>
      </c>
      <c r="G81" s="360" t="s">
        <v>109</v>
      </c>
      <c r="H81" s="360" t="s">
        <v>109</v>
      </c>
      <c r="I81" s="360" t="s">
        <v>109</v>
      </c>
      <c r="J81" s="360">
        <v>5</v>
      </c>
      <c r="K81" s="360" t="s">
        <v>109</v>
      </c>
      <c r="L81" s="360" t="s">
        <v>109</v>
      </c>
      <c r="M81" s="360" t="s">
        <v>109</v>
      </c>
      <c r="N81" s="360" t="s">
        <v>109</v>
      </c>
      <c r="O81" s="360" t="s">
        <v>109</v>
      </c>
      <c r="P81" s="360" t="s">
        <v>109</v>
      </c>
      <c r="Q81" s="360">
        <v>5</v>
      </c>
      <c r="R81" s="360" t="s">
        <v>109</v>
      </c>
      <c r="S81" s="360" t="s">
        <v>109</v>
      </c>
      <c r="T81" s="360" t="s">
        <v>109</v>
      </c>
      <c r="U81" s="360" t="s">
        <v>109</v>
      </c>
      <c r="V81" s="360" t="s">
        <v>109</v>
      </c>
      <c r="W81" s="360" t="s">
        <v>109</v>
      </c>
      <c r="X81" s="360" t="s">
        <v>109</v>
      </c>
      <c r="Y81" s="360" t="s">
        <v>109</v>
      </c>
      <c r="Z81" s="360" t="s">
        <v>109</v>
      </c>
      <c r="AA81" s="360" t="s">
        <v>109</v>
      </c>
      <c r="AB81" s="360" t="s">
        <v>109</v>
      </c>
      <c r="AC81" s="360" t="s">
        <v>109</v>
      </c>
      <c r="AD81" s="360" t="s">
        <v>109</v>
      </c>
      <c r="AE81" s="360" t="s">
        <v>109</v>
      </c>
      <c r="AF81" s="360" t="s">
        <v>109</v>
      </c>
      <c r="AG81" s="360" t="s">
        <v>109</v>
      </c>
      <c r="AH81" s="360" t="s">
        <v>109</v>
      </c>
      <c r="AI81" s="360" t="s">
        <v>109</v>
      </c>
      <c r="AJ81" s="360" t="s">
        <v>109</v>
      </c>
      <c r="AK81" s="360" t="s">
        <v>109</v>
      </c>
      <c r="AL81" s="360" t="s">
        <v>109</v>
      </c>
      <c r="AM81" s="360" t="s">
        <v>109</v>
      </c>
      <c r="AN81" s="360" t="s">
        <v>109</v>
      </c>
      <c r="AO81" s="360" t="s">
        <v>109</v>
      </c>
      <c r="AP81" s="360" t="s">
        <v>109</v>
      </c>
      <c r="AQ81" s="360" t="s">
        <v>109</v>
      </c>
      <c r="AR81" s="360" t="s">
        <v>109</v>
      </c>
      <c r="AS81" s="360" t="s">
        <v>109</v>
      </c>
      <c r="AT81" s="360" t="s">
        <v>109</v>
      </c>
      <c r="AU81" s="360" t="s">
        <v>109</v>
      </c>
      <c r="AV81" s="360" t="s">
        <v>109</v>
      </c>
      <c r="AW81" s="360" t="s">
        <v>109</v>
      </c>
      <c r="AX81" s="360" t="s">
        <v>109</v>
      </c>
      <c r="AY81" s="360" t="s">
        <v>109</v>
      </c>
      <c r="AZ81" s="360" t="s">
        <v>109</v>
      </c>
      <c r="BA81" s="360" t="s">
        <v>109</v>
      </c>
      <c r="BB81" s="360" t="s">
        <v>109</v>
      </c>
      <c r="BC81" s="360" t="s">
        <v>109</v>
      </c>
      <c r="BD81" s="360" t="s">
        <v>109</v>
      </c>
      <c r="BE81" s="360" t="s">
        <v>109</v>
      </c>
      <c r="BF81" s="360" t="s">
        <v>109</v>
      </c>
      <c r="BG81" s="360" t="s">
        <v>109</v>
      </c>
      <c r="BH81" s="360" t="s">
        <v>109</v>
      </c>
      <c r="BI81" s="360" t="s">
        <v>109</v>
      </c>
      <c r="BJ81" s="360" t="s">
        <v>109</v>
      </c>
      <c r="BK81" s="360" t="s">
        <v>109</v>
      </c>
      <c r="BL81" s="360" t="s">
        <v>109</v>
      </c>
      <c r="BM81" s="360" t="s">
        <v>109</v>
      </c>
      <c r="BN81" s="360" t="s">
        <v>109</v>
      </c>
      <c r="BO81" s="360" t="s">
        <v>109</v>
      </c>
      <c r="BP81" s="360" t="s">
        <v>109</v>
      </c>
      <c r="BQ81" s="360" t="s">
        <v>109</v>
      </c>
      <c r="BR81" s="360" t="s">
        <v>109</v>
      </c>
      <c r="BS81" s="360" t="s">
        <v>109</v>
      </c>
      <c r="BT81" s="360" t="s">
        <v>109</v>
      </c>
      <c r="BU81" s="360" t="s">
        <v>109</v>
      </c>
      <c r="BV81" s="360" t="s">
        <v>109</v>
      </c>
      <c r="BW81" s="360" t="s">
        <v>109</v>
      </c>
      <c r="BX81" s="360" t="s">
        <v>109</v>
      </c>
      <c r="BY81" s="360" t="s">
        <v>109</v>
      </c>
      <c r="BZ81" s="360" t="s">
        <v>109</v>
      </c>
      <c r="CA81" s="360" t="s">
        <v>109</v>
      </c>
      <c r="CB81" s="360">
        <v>5</v>
      </c>
      <c r="CC81" s="360" t="s">
        <v>109</v>
      </c>
      <c r="CD81" s="360" t="s">
        <v>109</v>
      </c>
      <c r="CE81" s="360" t="s">
        <v>109</v>
      </c>
      <c r="CF81" s="360" t="s">
        <v>109</v>
      </c>
      <c r="CG81" s="360" t="s">
        <v>109</v>
      </c>
      <c r="CH81" s="360" t="s">
        <v>109</v>
      </c>
      <c r="CI81" s="360">
        <v>5</v>
      </c>
      <c r="CJ81" s="360" t="s">
        <v>109</v>
      </c>
      <c r="CK81" s="360" t="s">
        <v>109</v>
      </c>
      <c r="CL81" s="360" t="s">
        <v>109</v>
      </c>
      <c r="CM81" s="360" t="s">
        <v>109</v>
      </c>
      <c r="CN81" s="360" t="s">
        <v>109</v>
      </c>
      <c r="CO81" s="360" t="s">
        <v>109</v>
      </c>
      <c r="CP81" s="360" t="s">
        <v>109</v>
      </c>
      <c r="CQ81" s="360" t="s">
        <v>109</v>
      </c>
      <c r="CR81" s="360" t="s">
        <v>109</v>
      </c>
      <c r="CS81" s="360" t="s">
        <v>109</v>
      </c>
      <c r="CT81" s="360" t="s">
        <v>109</v>
      </c>
      <c r="CU81" s="360" t="s">
        <v>109</v>
      </c>
      <c r="CV81" s="360" t="s">
        <v>109</v>
      </c>
      <c r="CW81" s="360" t="s">
        <v>109</v>
      </c>
      <c r="CX81" s="360" t="s">
        <v>109</v>
      </c>
      <c r="CY81" s="360" t="s">
        <v>109</v>
      </c>
      <c r="CZ81" s="360" t="s">
        <v>109</v>
      </c>
      <c r="DA81" s="360" t="s">
        <v>109</v>
      </c>
      <c r="DB81" s="360" t="s">
        <v>109</v>
      </c>
      <c r="DC81" s="360" t="s">
        <v>109</v>
      </c>
      <c r="DD81" s="360">
        <v>5</v>
      </c>
      <c r="DE81" s="360" t="s">
        <v>109</v>
      </c>
      <c r="DF81" s="360" t="s">
        <v>109</v>
      </c>
      <c r="DG81" s="360" t="s">
        <v>109</v>
      </c>
      <c r="DH81" s="360" t="s">
        <v>109</v>
      </c>
      <c r="DI81" s="360" t="s">
        <v>109</v>
      </c>
      <c r="DJ81" s="360" t="s">
        <v>109</v>
      </c>
      <c r="DK81" s="360">
        <v>5</v>
      </c>
      <c r="DL81" s="360" t="s">
        <v>109</v>
      </c>
    </row>
    <row r="82" hidden="1">
      <c r="A82" s="63" t="s">
        <v>402</v>
      </c>
      <c r="B82" s="72" t="s">
        <v>403</v>
      </c>
      <c r="C82" s="72" t="s">
        <v>108</v>
      </c>
      <c r="D82" s="360"/>
      <c r="E82" s="360"/>
      <c r="F82" s="360"/>
      <c r="G82" s="360"/>
      <c r="H82" s="360"/>
      <c r="I82" s="360"/>
      <c r="J82" s="360"/>
      <c r="K82" s="360"/>
      <c r="L82" s="360"/>
      <c r="M82" s="360"/>
      <c r="N82" s="360"/>
      <c r="O82" s="360"/>
      <c r="P82" s="360"/>
      <c r="Q82" s="360"/>
      <c r="R82" s="360"/>
      <c r="S82" s="360"/>
      <c r="T82" s="360"/>
      <c r="U82" s="360"/>
      <c r="V82" s="360"/>
      <c r="W82" s="360"/>
      <c r="X82" s="360"/>
      <c r="Y82" s="360"/>
      <c r="Z82" s="360"/>
      <c r="AA82" s="360"/>
      <c r="AB82" s="360"/>
      <c r="AC82" s="360"/>
      <c r="AD82" s="360"/>
      <c r="AE82" s="360"/>
      <c r="AF82" s="360"/>
      <c r="AG82" s="360"/>
      <c r="AH82" s="360"/>
      <c r="AI82" s="360"/>
      <c r="AJ82" s="360"/>
      <c r="AK82" s="360"/>
      <c r="AL82" s="360"/>
      <c r="AM82" s="360"/>
      <c r="AN82" s="360"/>
      <c r="AO82" s="360"/>
      <c r="AP82" s="360"/>
      <c r="AQ82" s="360"/>
      <c r="AR82" s="360"/>
      <c r="AS82" s="360"/>
      <c r="AT82" s="360"/>
      <c r="AU82" s="360"/>
      <c r="AV82" s="360"/>
      <c r="AW82" s="360"/>
      <c r="AX82" s="360"/>
      <c r="AY82" s="360"/>
      <c r="AZ82" s="360"/>
      <c r="BA82" s="360"/>
      <c r="BB82" s="360"/>
      <c r="BC82" s="360"/>
      <c r="BD82" s="360"/>
      <c r="BE82" s="360"/>
      <c r="BF82" s="360"/>
      <c r="BG82" s="360"/>
      <c r="BH82" s="360"/>
      <c r="BI82" s="360"/>
      <c r="BJ82" s="360"/>
      <c r="BK82" s="360"/>
      <c r="BL82" s="360"/>
      <c r="BM82" s="360"/>
      <c r="BN82" s="360"/>
      <c r="BO82" s="360"/>
      <c r="BP82" s="360"/>
      <c r="BQ82" s="360"/>
      <c r="BR82" s="360"/>
      <c r="BS82" s="360"/>
      <c r="BT82" s="360"/>
      <c r="BU82" s="360"/>
      <c r="BV82" s="360"/>
      <c r="BW82" s="360"/>
      <c r="BX82" s="360"/>
      <c r="BY82" s="360"/>
      <c r="BZ82" s="360"/>
      <c r="CA82" s="360"/>
      <c r="CB82" s="360"/>
      <c r="CC82" s="360"/>
      <c r="CD82" s="360"/>
      <c r="CE82" s="360"/>
      <c r="CF82" s="360"/>
      <c r="CG82" s="360"/>
      <c r="CH82" s="360"/>
      <c r="CI82" s="360"/>
      <c r="CJ82" s="360"/>
      <c r="CK82" s="360"/>
      <c r="CL82" s="360"/>
      <c r="CM82" s="360"/>
      <c r="CN82" s="360"/>
      <c r="CO82" s="360"/>
      <c r="CP82" s="360"/>
      <c r="CQ82" s="360"/>
      <c r="CR82" s="360"/>
      <c r="CS82" s="360"/>
      <c r="CT82" s="360"/>
      <c r="CU82" s="360"/>
      <c r="CV82" s="360"/>
      <c r="CW82" s="360"/>
      <c r="CX82" s="360"/>
      <c r="CY82" s="360"/>
      <c r="CZ82" s="360"/>
      <c r="DA82" s="360"/>
      <c r="DB82" s="360"/>
      <c r="DC82" s="360"/>
      <c r="DD82" s="360"/>
      <c r="DE82" s="360"/>
      <c r="DF82" s="360"/>
      <c r="DG82" s="360"/>
      <c r="DH82" s="360"/>
      <c r="DI82" s="360"/>
      <c r="DJ82" s="360"/>
      <c r="DK82" s="360"/>
      <c r="DL82" s="360"/>
    </row>
    <row r="83" hidden="1">
      <c r="A83" s="63" t="s">
        <v>404</v>
      </c>
      <c r="B83" s="72" t="s">
        <v>405</v>
      </c>
      <c r="C83" s="72" t="s">
        <v>108</v>
      </c>
      <c r="D83" s="360"/>
      <c r="E83" s="360"/>
      <c r="F83" s="360"/>
      <c r="G83" s="360"/>
      <c r="H83" s="360"/>
      <c r="I83" s="360"/>
      <c r="J83" s="360"/>
      <c r="K83" s="360"/>
      <c r="L83" s="360"/>
      <c r="M83" s="360"/>
      <c r="N83" s="360"/>
      <c r="O83" s="360"/>
      <c r="P83" s="360"/>
      <c r="Q83" s="360"/>
      <c r="R83" s="360"/>
      <c r="S83" s="360"/>
      <c r="T83" s="360"/>
      <c r="U83" s="360"/>
      <c r="V83" s="360"/>
      <c r="W83" s="360"/>
      <c r="X83" s="360"/>
      <c r="Y83" s="360"/>
      <c r="Z83" s="360"/>
      <c r="AA83" s="360"/>
      <c r="AB83" s="360"/>
      <c r="AC83" s="360"/>
      <c r="AD83" s="360"/>
      <c r="AE83" s="360"/>
      <c r="AF83" s="360"/>
      <c r="AG83" s="360"/>
      <c r="AH83" s="360"/>
      <c r="AI83" s="360"/>
      <c r="AJ83" s="360"/>
      <c r="AK83" s="360"/>
      <c r="AL83" s="360"/>
      <c r="AM83" s="360"/>
      <c r="AN83" s="360"/>
      <c r="AO83" s="360"/>
      <c r="AP83" s="360"/>
      <c r="AQ83" s="360"/>
      <c r="AR83" s="360"/>
      <c r="AS83" s="360"/>
      <c r="AT83" s="360"/>
      <c r="AU83" s="360"/>
      <c r="AV83" s="360"/>
      <c r="AW83" s="360"/>
      <c r="AX83" s="360"/>
      <c r="AY83" s="360"/>
      <c r="AZ83" s="360"/>
      <c r="BA83" s="360"/>
      <c r="BB83" s="360"/>
      <c r="BC83" s="360"/>
      <c r="BD83" s="360"/>
      <c r="BE83" s="360"/>
      <c r="BF83" s="360"/>
      <c r="BG83" s="360"/>
      <c r="BH83" s="360"/>
      <c r="BI83" s="360"/>
      <c r="BJ83" s="360"/>
      <c r="BK83" s="360"/>
      <c r="BL83" s="360"/>
      <c r="BM83" s="360"/>
      <c r="BN83" s="360"/>
      <c r="BO83" s="360"/>
      <c r="BP83" s="360"/>
      <c r="BQ83" s="360"/>
      <c r="BR83" s="360"/>
      <c r="BS83" s="360"/>
      <c r="BT83" s="360"/>
      <c r="BU83" s="360"/>
      <c r="BV83" s="360"/>
      <c r="BW83" s="360"/>
      <c r="BX83" s="360"/>
      <c r="BY83" s="360"/>
      <c r="BZ83" s="360"/>
      <c r="CA83" s="360"/>
      <c r="CB83" s="360"/>
      <c r="CC83" s="360"/>
      <c r="CD83" s="360"/>
      <c r="CE83" s="360"/>
      <c r="CF83" s="360"/>
      <c r="CG83" s="360"/>
      <c r="CH83" s="360"/>
      <c r="CI83" s="360"/>
      <c r="CJ83" s="360"/>
      <c r="CK83" s="360"/>
      <c r="CL83" s="360"/>
      <c r="CM83" s="360"/>
      <c r="CN83" s="360"/>
      <c r="CO83" s="360"/>
      <c r="CP83" s="360"/>
      <c r="CQ83" s="360"/>
      <c r="CR83" s="360"/>
      <c r="CS83" s="360"/>
      <c r="CT83" s="360"/>
      <c r="CU83" s="360"/>
      <c r="CV83" s="360"/>
      <c r="CW83" s="360"/>
      <c r="CX83" s="360"/>
      <c r="CY83" s="360"/>
      <c r="CZ83" s="360"/>
      <c r="DA83" s="360"/>
      <c r="DB83" s="360"/>
      <c r="DC83" s="360"/>
      <c r="DD83" s="360"/>
      <c r="DE83" s="360"/>
      <c r="DF83" s="360"/>
      <c r="DG83" s="360"/>
      <c r="DH83" s="360"/>
      <c r="DI83" s="360"/>
      <c r="DJ83" s="360"/>
      <c r="DK83" s="360"/>
      <c r="DL83" s="360"/>
    </row>
    <row r="84" s="25" customFormat="1" ht="31.5">
      <c r="A84" s="33" t="s">
        <v>214</v>
      </c>
      <c r="B84" s="34" t="s">
        <v>215</v>
      </c>
      <c r="C84" s="34" t="s">
        <v>108</v>
      </c>
      <c r="D84" s="356" t="s">
        <v>109</v>
      </c>
      <c r="E84" s="356" t="s">
        <v>109</v>
      </c>
      <c r="F84" s="356" t="s">
        <v>109</v>
      </c>
      <c r="G84" s="356" t="s">
        <v>109</v>
      </c>
      <c r="H84" s="356" t="s">
        <v>109</v>
      </c>
      <c r="I84" s="356" t="s">
        <v>109</v>
      </c>
      <c r="J84" s="356" t="s">
        <v>109</v>
      </c>
      <c r="K84" s="356" t="s">
        <v>109</v>
      </c>
      <c r="L84" s="356" t="s">
        <v>109</v>
      </c>
      <c r="M84" s="356" t="s">
        <v>109</v>
      </c>
      <c r="N84" s="356" t="s">
        <v>109</v>
      </c>
      <c r="O84" s="356" t="s">
        <v>109</v>
      </c>
      <c r="P84" s="356" t="s">
        <v>109</v>
      </c>
      <c r="Q84" s="356" t="s">
        <v>109</v>
      </c>
      <c r="R84" s="356" t="s">
        <v>109</v>
      </c>
      <c r="S84" s="356" t="s">
        <v>109</v>
      </c>
      <c r="T84" s="356" t="s">
        <v>109</v>
      </c>
      <c r="U84" s="356" t="s">
        <v>109</v>
      </c>
      <c r="V84" s="356" t="s">
        <v>109</v>
      </c>
      <c r="W84" s="356" t="s">
        <v>109</v>
      </c>
      <c r="X84" s="356" t="s">
        <v>109</v>
      </c>
      <c r="Y84" s="356" t="s">
        <v>109</v>
      </c>
      <c r="Z84" s="356" t="s">
        <v>109</v>
      </c>
      <c r="AA84" s="356" t="s">
        <v>109</v>
      </c>
      <c r="AB84" s="356" t="s">
        <v>109</v>
      </c>
      <c r="AC84" s="356" t="s">
        <v>109</v>
      </c>
      <c r="AD84" s="356" t="s">
        <v>109</v>
      </c>
      <c r="AE84" s="356" t="s">
        <v>109</v>
      </c>
      <c r="AF84" s="356" t="s">
        <v>109</v>
      </c>
      <c r="AG84" s="356" t="s">
        <v>109</v>
      </c>
      <c r="AH84" s="356" t="s">
        <v>109</v>
      </c>
      <c r="AI84" s="356" t="s">
        <v>109</v>
      </c>
      <c r="AJ84" s="356" t="s">
        <v>109</v>
      </c>
      <c r="AK84" s="356" t="s">
        <v>109</v>
      </c>
      <c r="AL84" s="356" t="s">
        <v>109</v>
      </c>
      <c r="AM84" s="356" t="s">
        <v>109</v>
      </c>
      <c r="AN84" s="356" t="s">
        <v>109</v>
      </c>
      <c r="AO84" s="356" t="s">
        <v>109</v>
      </c>
      <c r="AP84" s="356" t="s">
        <v>109</v>
      </c>
      <c r="AQ84" s="356" t="s">
        <v>109</v>
      </c>
      <c r="AR84" s="356" t="s">
        <v>109</v>
      </c>
      <c r="AS84" s="356" t="s">
        <v>109</v>
      </c>
      <c r="AT84" s="356" t="s">
        <v>109</v>
      </c>
      <c r="AU84" s="356" t="s">
        <v>109</v>
      </c>
      <c r="AV84" s="356" t="s">
        <v>109</v>
      </c>
      <c r="AW84" s="356" t="s">
        <v>109</v>
      </c>
      <c r="AX84" s="356" t="s">
        <v>109</v>
      </c>
      <c r="AY84" s="356" t="s">
        <v>109</v>
      </c>
      <c r="AZ84" s="356" t="s">
        <v>109</v>
      </c>
      <c r="BA84" s="356" t="s">
        <v>109</v>
      </c>
      <c r="BB84" s="356" t="s">
        <v>109</v>
      </c>
      <c r="BC84" s="356" t="s">
        <v>109</v>
      </c>
      <c r="BD84" s="356" t="s">
        <v>109</v>
      </c>
      <c r="BE84" s="356" t="s">
        <v>109</v>
      </c>
      <c r="BF84" s="356" t="s">
        <v>109</v>
      </c>
      <c r="BG84" s="356" t="s">
        <v>109</v>
      </c>
      <c r="BH84" s="356" t="s">
        <v>109</v>
      </c>
      <c r="BI84" s="356" t="s">
        <v>109</v>
      </c>
      <c r="BJ84" s="356" t="s">
        <v>109</v>
      </c>
      <c r="BK84" s="356" t="s">
        <v>109</v>
      </c>
      <c r="BL84" s="356" t="s">
        <v>109</v>
      </c>
      <c r="BM84" s="356" t="s">
        <v>109</v>
      </c>
      <c r="BN84" s="356" t="s">
        <v>109</v>
      </c>
      <c r="BO84" s="356" t="s">
        <v>109</v>
      </c>
      <c r="BP84" s="356" t="s">
        <v>109</v>
      </c>
      <c r="BQ84" s="356" t="s">
        <v>109</v>
      </c>
      <c r="BR84" s="356" t="s">
        <v>109</v>
      </c>
      <c r="BS84" s="356" t="s">
        <v>109</v>
      </c>
      <c r="BT84" s="356" t="s">
        <v>109</v>
      </c>
      <c r="BU84" s="356" t="s">
        <v>109</v>
      </c>
      <c r="BV84" s="356" t="s">
        <v>109</v>
      </c>
      <c r="BW84" s="356" t="s">
        <v>109</v>
      </c>
      <c r="BX84" s="356" t="s">
        <v>109</v>
      </c>
      <c r="BY84" s="356" t="s">
        <v>109</v>
      </c>
      <c r="BZ84" s="356" t="s">
        <v>109</v>
      </c>
      <c r="CA84" s="356" t="s">
        <v>109</v>
      </c>
      <c r="CB84" s="356" t="s">
        <v>109</v>
      </c>
      <c r="CC84" s="356" t="s">
        <v>109</v>
      </c>
      <c r="CD84" s="356" t="s">
        <v>109</v>
      </c>
      <c r="CE84" s="356" t="s">
        <v>109</v>
      </c>
      <c r="CF84" s="356" t="s">
        <v>109</v>
      </c>
      <c r="CG84" s="356" t="s">
        <v>109</v>
      </c>
      <c r="CH84" s="356" t="s">
        <v>109</v>
      </c>
      <c r="CI84" s="356" t="s">
        <v>109</v>
      </c>
      <c r="CJ84" s="356" t="s">
        <v>109</v>
      </c>
      <c r="CK84" s="356" t="s">
        <v>109</v>
      </c>
      <c r="CL84" s="356" t="s">
        <v>109</v>
      </c>
      <c r="CM84" s="356" t="s">
        <v>109</v>
      </c>
      <c r="CN84" s="356" t="s">
        <v>109</v>
      </c>
      <c r="CO84" s="356" t="s">
        <v>109</v>
      </c>
      <c r="CP84" s="356" t="s">
        <v>109</v>
      </c>
      <c r="CQ84" s="356" t="s">
        <v>109</v>
      </c>
      <c r="CR84" s="356" t="s">
        <v>109</v>
      </c>
      <c r="CS84" s="356" t="s">
        <v>109</v>
      </c>
      <c r="CT84" s="356" t="s">
        <v>109</v>
      </c>
      <c r="CU84" s="356" t="s">
        <v>109</v>
      </c>
      <c r="CV84" s="356" t="s">
        <v>109</v>
      </c>
      <c r="CW84" s="356">
        <f>SUM(CW85)</f>
        <v>0</v>
      </c>
      <c r="CX84" s="356" t="s">
        <v>109</v>
      </c>
      <c r="CY84" s="356" t="s">
        <v>109</v>
      </c>
      <c r="CZ84" s="356" t="s">
        <v>109</v>
      </c>
      <c r="DA84" s="356" t="s">
        <v>109</v>
      </c>
      <c r="DB84" s="356" t="s">
        <v>109</v>
      </c>
      <c r="DC84" s="356" t="s">
        <v>109</v>
      </c>
      <c r="DD84" s="356" t="s">
        <v>109</v>
      </c>
      <c r="DE84" s="356" t="s">
        <v>109</v>
      </c>
      <c r="DF84" s="356" t="s">
        <v>109</v>
      </c>
      <c r="DG84" s="356" t="s">
        <v>109</v>
      </c>
      <c r="DH84" s="356" t="s">
        <v>109</v>
      </c>
      <c r="DI84" s="356" t="s">
        <v>109</v>
      </c>
      <c r="DJ84" s="356" t="s">
        <v>109</v>
      </c>
      <c r="DK84" s="356">
        <f>SUM(DK85)</f>
        <v>0</v>
      </c>
      <c r="DL84" s="356" t="s">
        <v>109</v>
      </c>
    </row>
    <row r="85" ht="47.25">
      <c r="A85" s="63" t="s">
        <v>214</v>
      </c>
      <c r="B85" s="72" t="s">
        <v>216</v>
      </c>
      <c r="C85" s="72" t="s">
        <v>217</v>
      </c>
      <c r="D85" s="360" t="s">
        <v>109</v>
      </c>
      <c r="E85" s="360" t="s">
        <v>109</v>
      </c>
      <c r="F85" s="360" t="s">
        <v>109</v>
      </c>
      <c r="G85" s="360" t="s">
        <v>109</v>
      </c>
      <c r="H85" s="360" t="s">
        <v>109</v>
      </c>
      <c r="I85" s="360" t="s">
        <v>109</v>
      </c>
      <c r="J85" s="360" t="s">
        <v>109</v>
      </c>
      <c r="K85" s="360" t="s">
        <v>109</v>
      </c>
      <c r="L85" s="360" t="s">
        <v>109</v>
      </c>
      <c r="M85" s="360" t="s">
        <v>109</v>
      </c>
      <c r="N85" s="360" t="s">
        <v>109</v>
      </c>
      <c r="O85" s="360" t="s">
        <v>109</v>
      </c>
      <c r="P85" s="360" t="s">
        <v>109</v>
      </c>
      <c r="Q85" s="360" t="s">
        <v>109</v>
      </c>
      <c r="R85" s="360" t="s">
        <v>109</v>
      </c>
      <c r="S85" s="360" t="s">
        <v>109</v>
      </c>
      <c r="T85" s="360" t="s">
        <v>109</v>
      </c>
      <c r="U85" s="360" t="s">
        <v>109</v>
      </c>
      <c r="V85" s="360" t="s">
        <v>109</v>
      </c>
      <c r="W85" s="360" t="s">
        <v>109</v>
      </c>
      <c r="X85" s="360" t="s">
        <v>109</v>
      </c>
      <c r="Y85" s="360" t="s">
        <v>109</v>
      </c>
      <c r="Z85" s="360" t="s">
        <v>109</v>
      </c>
      <c r="AA85" s="360" t="s">
        <v>109</v>
      </c>
      <c r="AB85" s="360" t="s">
        <v>109</v>
      </c>
      <c r="AC85" s="360" t="s">
        <v>109</v>
      </c>
      <c r="AD85" s="360" t="s">
        <v>109</v>
      </c>
      <c r="AE85" s="360" t="s">
        <v>109</v>
      </c>
      <c r="AF85" s="360" t="s">
        <v>109</v>
      </c>
      <c r="AG85" s="360" t="s">
        <v>109</v>
      </c>
      <c r="AH85" s="360" t="s">
        <v>109</v>
      </c>
      <c r="AI85" s="360" t="s">
        <v>109</v>
      </c>
      <c r="AJ85" s="360" t="s">
        <v>109</v>
      </c>
      <c r="AK85" s="360" t="s">
        <v>109</v>
      </c>
      <c r="AL85" s="360" t="s">
        <v>109</v>
      </c>
      <c r="AM85" s="360" t="s">
        <v>109</v>
      </c>
      <c r="AN85" s="360" t="s">
        <v>109</v>
      </c>
      <c r="AO85" s="360" t="s">
        <v>109</v>
      </c>
      <c r="AP85" s="360" t="s">
        <v>109</v>
      </c>
      <c r="AQ85" s="360" t="s">
        <v>109</v>
      </c>
      <c r="AR85" s="360" t="s">
        <v>109</v>
      </c>
      <c r="AS85" s="360" t="s">
        <v>109</v>
      </c>
      <c r="AT85" s="360" t="s">
        <v>109</v>
      </c>
      <c r="AU85" s="360" t="s">
        <v>109</v>
      </c>
      <c r="AV85" s="360" t="s">
        <v>109</v>
      </c>
      <c r="AW85" s="360" t="s">
        <v>109</v>
      </c>
      <c r="AX85" s="360" t="s">
        <v>109</v>
      </c>
      <c r="AY85" s="360" t="s">
        <v>109</v>
      </c>
      <c r="AZ85" s="360" t="s">
        <v>109</v>
      </c>
      <c r="BA85" s="360" t="s">
        <v>109</v>
      </c>
      <c r="BB85" s="360" t="s">
        <v>109</v>
      </c>
      <c r="BC85" s="360" t="s">
        <v>109</v>
      </c>
      <c r="BD85" s="360" t="s">
        <v>109</v>
      </c>
      <c r="BE85" s="360" t="s">
        <v>109</v>
      </c>
      <c r="BF85" s="360" t="s">
        <v>109</v>
      </c>
      <c r="BG85" s="360" t="s">
        <v>109</v>
      </c>
      <c r="BH85" s="360" t="s">
        <v>109</v>
      </c>
      <c r="BI85" s="360" t="s">
        <v>109</v>
      </c>
      <c r="BJ85" s="360" t="s">
        <v>109</v>
      </c>
      <c r="BK85" s="360" t="s">
        <v>109</v>
      </c>
      <c r="BL85" s="360" t="s">
        <v>109</v>
      </c>
      <c r="BM85" s="360" t="s">
        <v>109</v>
      </c>
      <c r="BN85" s="360" t="s">
        <v>109</v>
      </c>
      <c r="BO85" s="360" t="s">
        <v>109</v>
      </c>
      <c r="BP85" s="360" t="s">
        <v>109</v>
      </c>
      <c r="BQ85" s="360" t="s">
        <v>109</v>
      </c>
      <c r="BR85" s="360" t="s">
        <v>109</v>
      </c>
      <c r="BS85" s="360" t="s">
        <v>109</v>
      </c>
      <c r="BT85" s="360" t="s">
        <v>109</v>
      </c>
      <c r="BU85" s="360" t="s">
        <v>109</v>
      </c>
      <c r="BV85" s="360" t="s">
        <v>109</v>
      </c>
      <c r="BW85" s="360" t="s">
        <v>109</v>
      </c>
      <c r="BX85" s="360" t="s">
        <v>109</v>
      </c>
      <c r="BY85" s="360" t="s">
        <v>109</v>
      </c>
      <c r="BZ85" s="360" t="s">
        <v>109</v>
      </c>
      <c r="CA85" s="360" t="s">
        <v>109</v>
      </c>
      <c r="CB85" s="360" t="s">
        <v>109</v>
      </c>
      <c r="CC85" s="360" t="s">
        <v>109</v>
      </c>
      <c r="CD85" s="360" t="s">
        <v>109</v>
      </c>
      <c r="CE85" s="360" t="s">
        <v>109</v>
      </c>
      <c r="CF85" s="360" t="s">
        <v>109</v>
      </c>
      <c r="CG85" s="360" t="s">
        <v>109</v>
      </c>
      <c r="CH85" s="360" t="s">
        <v>109</v>
      </c>
      <c r="CI85" s="360" t="s">
        <v>109</v>
      </c>
      <c r="CJ85" s="360" t="s">
        <v>109</v>
      </c>
      <c r="CK85" s="360" t="s">
        <v>109</v>
      </c>
      <c r="CL85" s="360" t="s">
        <v>109</v>
      </c>
      <c r="CM85" s="360" t="s">
        <v>109</v>
      </c>
      <c r="CN85" s="360" t="s">
        <v>109</v>
      </c>
      <c r="CO85" s="360" t="s">
        <v>109</v>
      </c>
      <c r="CP85" s="360" t="s">
        <v>109</v>
      </c>
      <c r="CQ85" s="360" t="s">
        <v>109</v>
      </c>
      <c r="CR85" s="360" t="s">
        <v>109</v>
      </c>
      <c r="CS85" s="360" t="s">
        <v>109</v>
      </c>
      <c r="CT85" s="360" t="s">
        <v>109</v>
      </c>
      <c r="CU85" s="360" t="s">
        <v>109</v>
      </c>
      <c r="CV85" s="360" t="s">
        <v>109</v>
      </c>
      <c r="CW85" s="360" t="s">
        <v>109</v>
      </c>
      <c r="CX85" s="360" t="s">
        <v>109</v>
      </c>
      <c r="CY85" s="360" t="s">
        <v>109</v>
      </c>
      <c r="CZ85" s="360" t="s">
        <v>109</v>
      </c>
      <c r="DA85" s="360" t="s">
        <v>109</v>
      </c>
      <c r="DB85" s="360" t="s">
        <v>109</v>
      </c>
      <c r="DC85" s="360" t="s">
        <v>109</v>
      </c>
      <c r="DD85" s="360" t="s">
        <v>109</v>
      </c>
      <c r="DE85" s="360" t="s">
        <v>109</v>
      </c>
      <c r="DF85" s="360" t="s">
        <v>109</v>
      </c>
      <c r="DG85" s="360" t="s">
        <v>109</v>
      </c>
      <c r="DH85" s="360" t="s">
        <v>109</v>
      </c>
      <c r="DI85" s="360" t="s">
        <v>109</v>
      </c>
      <c r="DJ85" s="360" t="s">
        <v>109</v>
      </c>
      <c r="DK85" s="360" t="s">
        <v>109</v>
      </c>
      <c r="DL85" s="360" t="s">
        <v>109</v>
      </c>
    </row>
    <row r="86" ht="31.5" hidden="1">
      <c r="A86" s="63" t="s">
        <v>288</v>
      </c>
      <c r="B86" s="72" t="s">
        <v>289</v>
      </c>
      <c r="C86" s="72" t="s">
        <v>108</v>
      </c>
      <c r="D86" s="360"/>
      <c r="E86" s="360"/>
      <c r="F86" s="360"/>
      <c r="G86" s="360"/>
      <c r="H86" s="360"/>
      <c r="I86" s="360"/>
      <c r="J86" s="360"/>
      <c r="K86" s="360"/>
      <c r="L86" s="360"/>
      <c r="M86" s="360"/>
      <c r="N86" s="360"/>
      <c r="O86" s="360"/>
      <c r="P86" s="360"/>
      <c r="Q86" s="360"/>
      <c r="R86" s="360"/>
      <c r="S86" s="360"/>
      <c r="T86" s="360"/>
      <c r="U86" s="360"/>
      <c r="V86" s="360"/>
      <c r="W86" s="360"/>
      <c r="X86" s="360"/>
      <c r="Y86" s="360"/>
      <c r="Z86" s="360"/>
      <c r="AA86" s="360"/>
      <c r="AB86" s="360"/>
      <c r="AC86" s="360"/>
      <c r="AD86" s="360"/>
      <c r="AE86" s="360"/>
      <c r="AF86" s="360"/>
      <c r="AG86" s="360"/>
      <c r="AH86" s="360"/>
      <c r="AI86" s="360"/>
      <c r="AJ86" s="360"/>
      <c r="AK86" s="360"/>
      <c r="AL86" s="360"/>
      <c r="AM86" s="360"/>
      <c r="AN86" s="360"/>
      <c r="AO86" s="360"/>
      <c r="AP86" s="360"/>
      <c r="AQ86" s="360"/>
      <c r="AR86" s="360"/>
      <c r="AS86" s="360"/>
      <c r="AT86" s="360"/>
      <c r="AU86" s="360"/>
      <c r="AV86" s="360"/>
      <c r="AW86" s="360"/>
      <c r="AX86" s="360"/>
      <c r="AY86" s="360"/>
      <c r="AZ86" s="360"/>
      <c r="BA86" s="360"/>
      <c r="BB86" s="360"/>
      <c r="BC86" s="360"/>
      <c r="BD86" s="360"/>
      <c r="BE86" s="360"/>
      <c r="BF86" s="360"/>
      <c r="BG86" s="360"/>
      <c r="BH86" s="360"/>
      <c r="BI86" s="360"/>
      <c r="BJ86" s="360"/>
      <c r="BK86" s="360"/>
      <c r="BL86" s="360"/>
      <c r="BM86" s="360"/>
      <c r="BN86" s="360"/>
      <c r="BO86" s="360"/>
      <c r="BP86" s="360"/>
      <c r="BQ86" s="360"/>
      <c r="BR86" s="360"/>
      <c r="BS86" s="360"/>
      <c r="BT86" s="360"/>
      <c r="BU86" s="360"/>
      <c r="BV86" s="360"/>
      <c r="BW86" s="360"/>
      <c r="BX86" s="360"/>
      <c r="BY86" s="360"/>
      <c r="BZ86" s="360"/>
      <c r="CA86" s="360"/>
      <c r="CB86" s="360"/>
      <c r="CC86" s="360"/>
      <c r="CD86" s="360"/>
      <c r="CE86" s="360"/>
      <c r="CF86" s="360"/>
      <c r="CG86" s="360"/>
      <c r="CH86" s="360"/>
      <c r="CI86" s="360"/>
      <c r="CJ86" s="360"/>
      <c r="CK86" s="360"/>
      <c r="CL86" s="360"/>
      <c r="CM86" s="360"/>
      <c r="CN86" s="360"/>
      <c r="CO86" s="360"/>
      <c r="CP86" s="360"/>
      <c r="CQ86" s="360"/>
      <c r="CR86" s="360"/>
      <c r="CS86" s="360"/>
      <c r="CT86" s="360"/>
      <c r="CU86" s="360"/>
      <c r="CV86" s="360"/>
      <c r="CW86" s="360"/>
      <c r="CX86" s="360"/>
      <c r="CY86" s="360"/>
      <c r="CZ86" s="360"/>
      <c r="DA86" s="360"/>
      <c r="DB86" s="360"/>
      <c r="DC86" s="360"/>
      <c r="DD86" s="360"/>
      <c r="DE86" s="360"/>
      <c r="DF86" s="360"/>
      <c r="DG86" s="360"/>
      <c r="DH86" s="360"/>
      <c r="DI86" s="360"/>
      <c r="DJ86" s="360"/>
      <c r="DK86" s="360"/>
      <c r="DL86" s="360"/>
    </row>
    <row r="87" ht="31.5" hidden="1">
      <c r="A87" s="63" t="s">
        <v>290</v>
      </c>
      <c r="B87" s="72" t="s">
        <v>291</v>
      </c>
      <c r="C87" s="72" t="s">
        <v>108</v>
      </c>
      <c r="D87" s="360"/>
      <c r="E87" s="360"/>
      <c r="F87" s="360"/>
      <c r="G87" s="360"/>
      <c r="H87" s="360"/>
      <c r="I87" s="360"/>
      <c r="J87" s="360"/>
      <c r="K87" s="360"/>
      <c r="L87" s="360"/>
      <c r="M87" s="360"/>
      <c r="N87" s="360"/>
      <c r="O87" s="360"/>
      <c r="P87" s="360"/>
      <c r="Q87" s="360"/>
      <c r="R87" s="360"/>
      <c r="S87" s="360"/>
      <c r="T87" s="360"/>
      <c r="U87" s="360"/>
      <c r="V87" s="360"/>
      <c r="W87" s="360"/>
      <c r="X87" s="360"/>
      <c r="Y87" s="360"/>
      <c r="Z87" s="360"/>
      <c r="AA87" s="360"/>
      <c r="AB87" s="360"/>
      <c r="AC87" s="360"/>
      <c r="AD87" s="360"/>
      <c r="AE87" s="360"/>
      <c r="AF87" s="360"/>
      <c r="AG87" s="360"/>
      <c r="AH87" s="360"/>
      <c r="AI87" s="360"/>
      <c r="AJ87" s="360"/>
      <c r="AK87" s="360"/>
      <c r="AL87" s="360"/>
      <c r="AM87" s="360"/>
      <c r="AN87" s="360"/>
      <c r="AO87" s="360"/>
      <c r="AP87" s="360"/>
      <c r="AQ87" s="360"/>
      <c r="AR87" s="360"/>
      <c r="AS87" s="360"/>
      <c r="AT87" s="360"/>
      <c r="AU87" s="360"/>
      <c r="AV87" s="360"/>
      <c r="AW87" s="360"/>
      <c r="AX87" s="360"/>
      <c r="AY87" s="360"/>
      <c r="AZ87" s="360"/>
      <c r="BA87" s="360"/>
      <c r="BB87" s="360"/>
      <c r="BC87" s="360"/>
      <c r="BD87" s="360"/>
      <c r="BE87" s="360"/>
      <c r="BF87" s="360"/>
      <c r="BG87" s="360"/>
      <c r="BH87" s="360"/>
      <c r="BI87" s="360"/>
      <c r="BJ87" s="360"/>
      <c r="BK87" s="360"/>
      <c r="BL87" s="360"/>
      <c r="BM87" s="360"/>
      <c r="BN87" s="360"/>
      <c r="BO87" s="360"/>
      <c r="BP87" s="360"/>
      <c r="BQ87" s="360"/>
      <c r="BR87" s="360"/>
      <c r="BS87" s="360"/>
      <c r="BT87" s="360"/>
      <c r="BU87" s="360"/>
      <c r="BV87" s="360"/>
      <c r="BW87" s="360"/>
      <c r="BX87" s="360"/>
      <c r="BY87" s="360"/>
      <c r="BZ87" s="360"/>
      <c r="CA87" s="360"/>
      <c r="CB87" s="360"/>
      <c r="CC87" s="360"/>
      <c r="CD87" s="360"/>
      <c r="CE87" s="360"/>
      <c r="CF87" s="360"/>
      <c r="CG87" s="360"/>
      <c r="CH87" s="360"/>
      <c r="CI87" s="360"/>
      <c r="CJ87" s="360"/>
      <c r="CK87" s="360"/>
      <c r="CL87" s="360"/>
      <c r="CM87" s="360"/>
      <c r="CN87" s="360"/>
      <c r="CO87" s="360"/>
      <c r="CP87" s="360"/>
      <c r="CQ87" s="360"/>
      <c r="CR87" s="360"/>
      <c r="CS87" s="360"/>
      <c r="CT87" s="360"/>
      <c r="CU87" s="360"/>
      <c r="CV87" s="360"/>
      <c r="CW87" s="360"/>
      <c r="CX87" s="360"/>
      <c r="CY87" s="360"/>
      <c r="CZ87" s="360"/>
      <c r="DA87" s="360"/>
      <c r="DB87" s="360"/>
      <c r="DC87" s="360"/>
      <c r="DD87" s="360"/>
      <c r="DE87" s="360"/>
      <c r="DF87" s="360"/>
      <c r="DG87" s="360"/>
      <c r="DH87" s="360"/>
      <c r="DI87" s="360"/>
      <c r="DJ87" s="360"/>
      <c r="DK87" s="360"/>
      <c r="DL87" s="360"/>
    </row>
    <row r="88" ht="31.5" hidden="1">
      <c r="A88" s="63" t="s">
        <v>292</v>
      </c>
      <c r="B88" s="72" t="s">
        <v>293</v>
      </c>
      <c r="C88" s="72" t="s">
        <v>108</v>
      </c>
      <c r="D88" s="360"/>
      <c r="E88" s="360"/>
      <c r="F88" s="360"/>
      <c r="G88" s="360"/>
      <c r="H88" s="360"/>
      <c r="I88" s="360"/>
      <c r="J88" s="360"/>
      <c r="K88" s="360"/>
      <c r="L88" s="360"/>
      <c r="M88" s="360"/>
      <c r="N88" s="360"/>
      <c r="O88" s="360"/>
      <c r="P88" s="360"/>
      <c r="Q88" s="360"/>
      <c r="R88" s="360"/>
      <c r="S88" s="360"/>
      <c r="T88" s="360"/>
      <c r="U88" s="360"/>
      <c r="V88" s="360"/>
      <c r="W88" s="360"/>
      <c r="X88" s="360"/>
      <c r="Y88" s="360"/>
      <c r="Z88" s="360"/>
      <c r="AA88" s="360"/>
      <c r="AB88" s="360"/>
      <c r="AC88" s="360"/>
      <c r="AD88" s="360"/>
      <c r="AE88" s="360"/>
      <c r="AF88" s="360"/>
      <c r="AG88" s="360"/>
      <c r="AH88" s="360"/>
      <c r="AI88" s="360"/>
      <c r="AJ88" s="360"/>
      <c r="AK88" s="360"/>
      <c r="AL88" s="360"/>
      <c r="AM88" s="360"/>
      <c r="AN88" s="360"/>
      <c r="AO88" s="360"/>
      <c r="AP88" s="360"/>
      <c r="AQ88" s="360"/>
      <c r="AR88" s="360"/>
      <c r="AS88" s="360"/>
      <c r="AT88" s="360"/>
      <c r="AU88" s="360"/>
      <c r="AV88" s="360"/>
      <c r="AW88" s="360"/>
      <c r="AX88" s="360"/>
      <c r="AY88" s="360"/>
      <c r="AZ88" s="360"/>
      <c r="BA88" s="360"/>
      <c r="BB88" s="360"/>
      <c r="BC88" s="360"/>
      <c r="BD88" s="360"/>
      <c r="BE88" s="360"/>
      <c r="BF88" s="360"/>
      <c r="BG88" s="360"/>
      <c r="BH88" s="360"/>
      <c r="BI88" s="360"/>
      <c r="BJ88" s="360"/>
      <c r="BK88" s="360"/>
      <c r="BL88" s="360"/>
      <c r="BM88" s="360"/>
      <c r="BN88" s="360"/>
      <c r="BO88" s="360"/>
      <c r="BP88" s="360"/>
      <c r="BQ88" s="360"/>
      <c r="BR88" s="360"/>
      <c r="BS88" s="360"/>
      <c r="BT88" s="360"/>
      <c r="BU88" s="360"/>
      <c r="BV88" s="360"/>
      <c r="BW88" s="360"/>
      <c r="BX88" s="360"/>
      <c r="BY88" s="360"/>
      <c r="BZ88" s="360"/>
      <c r="CA88" s="360"/>
      <c r="CB88" s="360"/>
      <c r="CC88" s="360"/>
      <c r="CD88" s="360"/>
      <c r="CE88" s="360"/>
      <c r="CF88" s="360"/>
      <c r="CG88" s="360"/>
      <c r="CH88" s="360"/>
      <c r="CI88" s="360"/>
      <c r="CJ88" s="360"/>
      <c r="CK88" s="360"/>
      <c r="CL88" s="360"/>
      <c r="CM88" s="360"/>
      <c r="CN88" s="360"/>
      <c r="CO88" s="360"/>
      <c r="CP88" s="360"/>
      <c r="CQ88" s="360"/>
      <c r="CR88" s="360"/>
      <c r="CS88" s="360"/>
      <c r="CT88" s="360"/>
      <c r="CU88" s="360"/>
      <c r="CV88" s="360"/>
      <c r="CW88" s="360"/>
      <c r="CX88" s="360"/>
      <c r="CY88" s="360"/>
      <c r="CZ88" s="360"/>
      <c r="DA88" s="360"/>
      <c r="DB88" s="360"/>
      <c r="DC88" s="360"/>
      <c r="DD88" s="360"/>
      <c r="DE88" s="360"/>
      <c r="DF88" s="360"/>
      <c r="DG88" s="360"/>
      <c r="DH88" s="360"/>
      <c r="DI88" s="360"/>
      <c r="DJ88" s="360"/>
      <c r="DK88" s="360"/>
      <c r="DL88" s="360"/>
    </row>
    <row r="89" ht="31.5" hidden="1">
      <c r="A89" s="63" t="s">
        <v>294</v>
      </c>
      <c r="B89" s="72" t="s">
        <v>295</v>
      </c>
      <c r="C89" s="72" t="s">
        <v>108</v>
      </c>
      <c r="D89" s="360"/>
      <c r="E89" s="360"/>
      <c r="F89" s="360"/>
      <c r="G89" s="360"/>
      <c r="H89" s="360"/>
      <c r="I89" s="360"/>
      <c r="J89" s="360"/>
      <c r="K89" s="360"/>
      <c r="L89" s="360"/>
      <c r="M89" s="360"/>
      <c r="N89" s="360"/>
      <c r="O89" s="360"/>
      <c r="P89" s="360"/>
      <c r="Q89" s="360"/>
      <c r="R89" s="360"/>
      <c r="S89" s="360"/>
      <c r="T89" s="360"/>
      <c r="U89" s="360"/>
      <c r="V89" s="360"/>
      <c r="W89" s="360"/>
      <c r="X89" s="360"/>
      <c r="Y89" s="360"/>
      <c r="Z89" s="360"/>
      <c r="AA89" s="360"/>
      <c r="AB89" s="360"/>
      <c r="AC89" s="360"/>
      <c r="AD89" s="360"/>
      <c r="AE89" s="360"/>
      <c r="AF89" s="360"/>
      <c r="AG89" s="360"/>
      <c r="AH89" s="360"/>
      <c r="AI89" s="360"/>
      <c r="AJ89" s="360"/>
      <c r="AK89" s="360"/>
      <c r="AL89" s="360"/>
      <c r="AM89" s="360"/>
      <c r="AN89" s="360"/>
      <c r="AO89" s="360"/>
      <c r="AP89" s="360"/>
      <c r="AQ89" s="360"/>
      <c r="AR89" s="360"/>
      <c r="AS89" s="360"/>
      <c r="AT89" s="360"/>
      <c r="AU89" s="360"/>
      <c r="AV89" s="360"/>
      <c r="AW89" s="360"/>
      <c r="AX89" s="360"/>
      <c r="AY89" s="360"/>
      <c r="AZ89" s="360"/>
      <c r="BA89" s="360"/>
      <c r="BB89" s="360"/>
      <c r="BC89" s="360"/>
      <c r="BD89" s="360"/>
      <c r="BE89" s="360"/>
      <c r="BF89" s="360"/>
      <c r="BG89" s="360"/>
      <c r="BH89" s="360"/>
      <c r="BI89" s="360"/>
      <c r="BJ89" s="360"/>
      <c r="BK89" s="360"/>
      <c r="BL89" s="360"/>
      <c r="BM89" s="360"/>
      <c r="BN89" s="360"/>
      <c r="BO89" s="360"/>
      <c r="BP89" s="360"/>
      <c r="BQ89" s="360"/>
      <c r="BR89" s="360"/>
      <c r="BS89" s="360"/>
      <c r="BT89" s="360"/>
      <c r="BU89" s="360"/>
      <c r="BV89" s="360"/>
      <c r="BW89" s="360"/>
      <c r="BX89" s="360"/>
      <c r="BY89" s="360"/>
      <c r="BZ89" s="360"/>
      <c r="CA89" s="360"/>
      <c r="CB89" s="360"/>
      <c r="CC89" s="360"/>
      <c r="CD89" s="360"/>
      <c r="CE89" s="360"/>
      <c r="CF89" s="360"/>
      <c r="CG89" s="360"/>
      <c r="CH89" s="360"/>
      <c r="CI89" s="360"/>
      <c r="CJ89" s="360"/>
      <c r="CK89" s="360"/>
      <c r="CL89" s="360"/>
      <c r="CM89" s="360"/>
      <c r="CN89" s="360"/>
      <c r="CO89" s="360"/>
      <c r="CP89" s="360"/>
      <c r="CQ89" s="360"/>
      <c r="CR89" s="360"/>
      <c r="CS89" s="360"/>
      <c r="CT89" s="360"/>
      <c r="CU89" s="360"/>
      <c r="CV89" s="360"/>
      <c r="CW89" s="360"/>
      <c r="CX89" s="360"/>
      <c r="CY89" s="360"/>
      <c r="CZ89" s="360"/>
      <c r="DA89" s="360"/>
      <c r="DB89" s="360"/>
      <c r="DC89" s="360"/>
      <c r="DD89" s="360"/>
      <c r="DE89" s="360"/>
      <c r="DF89" s="360"/>
      <c r="DG89" s="360"/>
      <c r="DH89" s="360"/>
      <c r="DI89" s="360"/>
      <c r="DJ89" s="360"/>
      <c r="DK89" s="360"/>
      <c r="DL89" s="360"/>
    </row>
    <row r="90" hidden="1">
      <c r="A90" s="63" t="s">
        <v>296</v>
      </c>
      <c r="B90" s="72" t="s">
        <v>297</v>
      </c>
      <c r="C90" s="72" t="s">
        <v>108</v>
      </c>
      <c r="D90" s="360"/>
      <c r="E90" s="360"/>
      <c r="F90" s="360"/>
      <c r="G90" s="360"/>
      <c r="H90" s="360"/>
      <c r="I90" s="360"/>
      <c r="J90" s="360"/>
      <c r="K90" s="360"/>
      <c r="L90" s="360"/>
      <c r="M90" s="360"/>
      <c r="N90" s="360"/>
      <c r="O90" s="360"/>
      <c r="P90" s="360"/>
      <c r="Q90" s="360"/>
      <c r="R90" s="360"/>
      <c r="S90" s="360"/>
      <c r="T90" s="360"/>
      <c r="U90" s="360"/>
      <c r="V90" s="360"/>
      <c r="W90" s="360"/>
      <c r="X90" s="360"/>
      <c r="Y90" s="360"/>
      <c r="Z90" s="360"/>
      <c r="AA90" s="360"/>
      <c r="AB90" s="360"/>
      <c r="AC90" s="360"/>
      <c r="AD90" s="360"/>
      <c r="AE90" s="360"/>
      <c r="AF90" s="360"/>
      <c r="AG90" s="360"/>
      <c r="AH90" s="360"/>
      <c r="AI90" s="360"/>
      <c r="AJ90" s="360"/>
      <c r="AK90" s="360"/>
      <c r="AL90" s="360"/>
      <c r="AM90" s="360"/>
      <c r="AN90" s="360"/>
      <c r="AO90" s="360"/>
      <c r="AP90" s="360"/>
      <c r="AQ90" s="360"/>
      <c r="AR90" s="360"/>
      <c r="AS90" s="360"/>
      <c r="AT90" s="360"/>
      <c r="AU90" s="360"/>
      <c r="AV90" s="360"/>
      <c r="AW90" s="360"/>
      <c r="AX90" s="360"/>
      <c r="AY90" s="360"/>
      <c r="AZ90" s="360"/>
      <c r="BA90" s="360"/>
      <c r="BB90" s="360"/>
      <c r="BC90" s="360"/>
      <c r="BD90" s="360"/>
      <c r="BE90" s="360"/>
      <c r="BF90" s="360"/>
      <c r="BG90" s="360"/>
      <c r="BH90" s="360"/>
      <c r="BI90" s="360"/>
      <c r="BJ90" s="360"/>
      <c r="BK90" s="360"/>
      <c r="BL90" s="360"/>
      <c r="BM90" s="360"/>
      <c r="BN90" s="360"/>
      <c r="BO90" s="360"/>
      <c r="BP90" s="360"/>
      <c r="BQ90" s="360"/>
      <c r="BR90" s="360"/>
      <c r="BS90" s="360"/>
      <c r="BT90" s="360"/>
      <c r="BU90" s="360"/>
      <c r="BV90" s="360"/>
      <c r="BW90" s="360"/>
      <c r="BX90" s="360"/>
      <c r="BY90" s="360"/>
      <c r="BZ90" s="360"/>
      <c r="CA90" s="360"/>
      <c r="CB90" s="360"/>
      <c r="CC90" s="360"/>
      <c r="CD90" s="360"/>
      <c r="CE90" s="360"/>
      <c r="CF90" s="360"/>
      <c r="CG90" s="360"/>
      <c r="CH90" s="360"/>
      <c r="CI90" s="360"/>
      <c r="CJ90" s="360"/>
      <c r="CK90" s="360"/>
      <c r="CL90" s="360"/>
      <c r="CM90" s="360"/>
      <c r="CN90" s="360"/>
      <c r="CO90" s="360"/>
      <c r="CP90" s="360"/>
      <c r="CQ90" s="360"/>
      <c r="CR90" s="360"/>
      <c r="CS90" s="360"/>
      <c r="CT90" s="360"/>
      <c r="CU90" s="360"/>
      <c r="CV90" s="360"/>
      <c r="CW90" s="360"/>
      <c r="CX90" s="360"/>
      <c r="CY90" s="360"/>
      <c r="CZ90" s="360"/>
      <c r="DA90" s="360"/>
      <c r="DB90" s="360"/>
      <c r="DC90" s="360"/>
      <c r="DD90" s="360"/>
      <c r="DE90" s="360"/>
      <c r="DF90" s="360"/>
      <c r="DG90" s="360"/>
      <c r="DH90" s="360"/>
      <c r="DI90" s="360"/>
      <c r="DJ90" s="360"/>
      <c r="DK90" s="360"/>
      <c r="DL90" s="360"/>
    </row>
    <row r="91" ht="31.5" hidden="1">
      <c r="A91" s="63" t="s">
        <v>298</v>
      </c>
      <c r="B91" s="72" t="s">
        <v>299</v>
      </c>
      <c r="C91" s="72" t="s">
        <v>108</v>
      </c>
      <c r="D91" s="360"/>
      <c r="E91" s="360"/>
      <c r="F91" s="360"/>
      <c r="G91" s="360"/>
      <c r="H91" s="360"/>
      <c r="I91" s="360"/>
      <c r="J91" s="360"/>
      <c r="K91" s="360"/>
      <c r="L91" s="360"/>
      <c r="M91" s="360"/>
      <c r="N91" s="360"/>
      <c r="O91" s="360"/>
      <c r="P91" s="360"/>
      <c r="Q91" s="360"/>
      <c r="R91" s="360"/>
      <c r="S91" s="360"/>
      <c r="T91" s="360"/>
      <c r="U91" s="360"/>
      <c r="V91" s="360"/>
      <c r="W91" s="360"/>
      <c r="X91" s="360"/>
      <c r="Y91" s="360"/>
      <c r="Z91" s="360"/>
      <c r="AA91" s="360"/>
      <c r="AB91" s="360"/>
      <c r="AC91" s="360"/>
      <c r="AD91" s="360"/>
      <c r="AE91" s="360"/>
      <c r="AF91" s="360"/>
      <c r="AG91" s="360"/>
      <c r="AH91" s="360"/>
      <c r="AI91" s="360"/>
      <c r="AJ91" s="360"/>
      <c r="AK91" s="360"/>
      <c r="AL91" s="360"/>
      <c r="AM91" s="360"/>
      <c r="AN91" s="360"/>
      <c r="AO91" s="360"/>
      <c r="AP91" s="360"/>
      <c r="AQ91" s="360"/>
      <c r="AR91" s="360"/>
      <c r="AS91" s="360"/>
      <c r="AT91" s="360"/>
      <c r="AU91" s="360"/>
      <c r="AV91" s="360"/>
      <c r="AW91" s="360"/>
      <c r="AX91" s="360"/>
      <c r="AY91" s="360"/>
      <c r="AZ91" s="360"/>
      <c r="BA91" s="360"/>
      <c r="BB91" s="360"/>
      <c r="BC91" s="360"/>
      <c r="BD91" s="360"/>
      <c r="BE91" s="360"/>
      <c r="BF91" s="360"/>
      <c r="BG91" s="360"/>
      <c r="BH91" s="360"/>
      <c r="BI91" s="360"/>
      <c r="BJ91" s="360"/>
      <c r="BK91" s="360"/>
      <c r="BL91" s="360"/>
      <c r="BM91" s="360"/>
      <c r="BN91" s="360"/>
      <c r="BO91" s="360"/>
      <c r="BP91" s="360"/>
      <c r="BQ91" s="360"/>
      <c r="BR91" s="360"/>
      <c r="BS91" s="360"/>
      <c r="BT91" s="360"/>
      <c r="BU91" s="360"/>
      <c r="BV91" s="360"/>
      <c r="BW91" s="360"/>
      <c r="BX91" s="360"/>
      <c r="BY91" s="360"/>
      <c r="BZ91" s="360"/>
      <c r="CA91" s="360"/>
      <c r="CB91" s="360"/>
      <c r="CC91" s="360"/>
      <c r="CD91" s="360"/>
      <c r="CE91" s="360"/>
      <c r="CF91" s="360"/>
      <c r="CG91" s="360"/>
      <c r="CH91" s="360"/>
      <c r="CI91" s="360"/>
      <c r="CJ91" s="360"/>
      <c r="CK91" s="360"/>
      <c r="CL91" s="360"/>
      <c r="CM91" s="360"/>
      <c r="CN91" s="360"/>
      <c r="CO91" s="360"/>
      <c r="CP91" s="360"/>
      <c r="CQ91" s="360"/>
      <c r="CR91" s="360"/>
      <c r="CS91" s="360"/>
      <c r="CT91" s="360"/>
      <c r="CU91" s="360"/>
      <c r="CV91" s="360"/>
      <c r="CW91" s="360"/>
      <c r="CX91" s="360"/>
      <c r="CY91" s="360"/>
      <c r="CZ91" s="360"/>
      <c r="DA91" s="360"/>
      <c r="DB91" s="360"/>
      <c r="DC91" s="360"/>
      <c r="DD91" s="360"/>
      <c r="DE91" s="360"/>
      <c r="DF91" s="360"/>
      <c r="DG91" s="360"/>
      <c r="DH91" s="360"/>
      <c r="DI91" s="360"/>
      <c r="DJ91" s="360"/>
      <c r="DK91" s="360"/>
      <c r="DL91" s="360"/>
    </row>
    <row r="92" ht="31.5" hidden="1">
      <c r="A92" s="33" t="s">
        <v>300</v>
      </c>
      <c r="B92" s="34" t="s">
        <v>301</v>
      </c>
      <c r="C92" s="72" t="s">
        <v>108</v>
      </c>
      <c r="D92" s="360"/>
      <c r="E92" s="360"/>
      <c r="F92" s="360"/>
      <c r="G92" s="360"/>
      <c r="H92" s="360"/>
      <c r="I92" s="360"/>
      <c r="J92" s="360"/>
      <c r="K92" s="360"/>
      <c r="L92" s="360"/>
      <c r="M92" s="360"/>
      <c r="N92" s="360"/>
      <c r="O92" s="360"/>
      <c r="P92" s="360"/>
      <c r="Q92" s="360"/>
      <c r="R92" s="360"/>
      <c r="S92" s="360"/>
      <c r="T92" s="360"/>
      <c r="U92" s="360"/>
      <c r="V92" s="360"/>
      <c r="W92" s="360"/>
      <c r="X92" s="360"/>
      <c r="Y92" s="360"/>
      <c r="Z92" s="360"/>
      <c r="AA92" s="360"/>
      <c r="AB92" s="360"/>
      <c r="AC92" s="360"/>
      <c r="AD92" s="360"/>
      <c r="AE92" s="360"/>
      <c r="AF92" s="360"/>
      <c r="AG92" s="360"/>
      <c r="AH92" s="360"/>
      <c r="AI92" s="360"/>
      <c r="AJ92" s="360"/>
      <c r="AK92" s="360"/>
      <c r="AL92" s="360"/>
      <c r="AM92" s="360"/>
      <c r="AN92" s="360"/>
      <c r="AO92" s="360"/>
      <c r="AP92" s="360"/>
      <c r="AQ92" s="360"/>
      <c r="AR92" s="360"/>
      <c r="AS92" s="360"/>
      <c r="AT92" s="360"/>
      <c r="AU92" s="360"/>
      <c r="AV92" s="360"/>
      <c r="AW92" s="360"/>
      <c r="AX92" s="360"/>
      <c r="AY92" s="360"/>
      <c r="AZ92" s="360"/>
      <c r="BA92" s="360"/>
      <c r="BB92" s="360"/>
      <c r="BC92" s="360"/>
      <c r="BD92" s="360"/>
      <c r="BE92" s="360"/>
      <c r="BF92" s="360"/>
      <c r="BG92" s="360"/>
      <c r="BH92" s="360"/>
      <c r="BI92" s="360"/>
      <c r="BJ92" s="360"/>
      <c r="BK92" s="360"/>
      <c r="BL92" s="360"/>
      <c r="BM92" s="360"/>
      <c r="BN92" s="360"/>
      <c r="BO92" s="360"/>
      <c r="BP92" s="360"/>
      <c r="BQ92" s="360"/>
      <c r="BR92" s="360"/>
      <c r="BS92" s="360"/>
      <c r="BT92" s="360"/>
      <c r="BU92" s="360"/>
      <c r="BV92" s="360"/>
      <c r="BW92" s="360"/>
      <c r="BX92" s="360"/>
      <c r="BY92" s="360"/>
      <c r="BZ92" s="360"/>
      <c r="CA92" s="360"/>
      <c r="CB92" s="360"/>
      <c r="CC92" s="360"/>
      <c r="CD92" s="360"/>
      <c r="CE92" s="360"/>
      <c r="CF92" s="360"/>
      <c r="CG92" s="360"/>
      <c r="CH92" s="360"/>
      <c r="CI92" s="360"/>
      <c r="CJ92" s="360"/>
      <c r="CK92" s="360"/>
      <c r="CL92" s="360"/>
      <c r="CM92" s="360"/>
      <c r="CN92" s="360"/>
      <c r="CO92" s="360"/>
      <c r="CP92" s="360"/>
      <c r="CQ92" s="360"/>
      <c r="CR92" s="360"/>
      <c r="CS92" s="360"/>
      <c r="CT92" s="360"/>
      <c r="CU92" s="360"/>
      <c r="CV92" s="360"/>
      <c r="CW92" s="360"/>
      <c r="CX92" s="360"/>
      <c r="CY92" s="360"/>
      <c r="CZ92" s="360"/>
      <c r="DA92" s="360"/>
      <c r="DB92" s="360"/>
      <c r="DC92" s="360"/>
      <c r="DD92" s="360"/>
      <c r="DE92" s="360"/>
      <c r="DF92" s="360"/>
      <c r="DG92" s="360"/>
      <c r="DH92" s="360"/>
      <c r="DI92" s="360"/>
      <c r="DJ92" s="360"/>
      <c r="DK92" s="360"/>
      <c r="DL92" s="360"/>
    </row>
    <row r="93" ht="31.5" hidden="1">
      <c r="A93" s="63" t="s">
        <v>302</v>
      </c>
      <c r="B93" s="72" t="s">
        <v>303</v>
      </c>
      <c r="C93" s="72" t="s">
        <v>108</v>
      </c>
      <c r="D93" s="360"/>
      <c r="E93" s="360"/>
      <c r="F93" s="360"/>
      <c r="G93" s="360"/>
      <c r="H93" s="360"/>
      <c r="I93" s="360"/>
      <c r="J93" s="360"/>
      <c r="K93" s="360"/>
      <c r="L93" s="360"/>
      <c r="M93" s="360"/>
      <c r="N93" s="360"/>
      <c r="O93" s="360"/>
      <c r="P93" s="360"/>
      <c r="Q93" s="360"/>
      <c r="R93" s="360"/>
      <c r="S93" s="360"/>
      <c r="T93" s="360"/>
      <c r="U93" s="360"/>
      <c r="V93" s="360"/>
      <c r="W93" s="360"/>
      <c r="X93" s="360"/>
      <c r="Y93" s="360"/>
      <c r="Z93" s="360"/>
      <c r="AA93" s="360"/>
      <c r="AB93" s="360"/>
      <c r="AC93" s="360"/>
      <c r="AD93" s="360"/>
      <c r="AE93" s="360"/>
      <c r="AF93" s="360"/>
      <c r="AG93" s="360"/>
      <c r="AH93" s="360"/>
      <c r="AI93" s="360"/>
      <c r="AJ93" s="360"/>
      <c r="AK93" s="360"/>
      <c r="AL93" s="360"/>
      <c r="AM93" s="360"/>
      <c r="AN93" s="360"/>
      <c r="AO93" s="360"/>
      <c r="AP93" s="360"/>
      <c r="AQ93" s="360"/>
      <c r="AR93" s="360"/>
      <c r="AS93" s="360"/>
      <c r="AT93" s="360"/>
      <c r="AU93" s="360"/>
      <c r="AV93" s="360"/>
      <c r="AW93" s="360"/>
      <c r="AX93" s="360"/>
      <c r="AY93" s="360"/>
      <c r="AZ93" s="360"/>
      <c r="BA93" s="360"/>
      <c r="BB93" s="360"/>
      <c r="BC93" s="360"/>
      <c r="BD93" s="360"/>
      <c r="BE93" s="360"/>
      <c r="BF93" s="360"/>
      <c r="BG93" s="360"/>
      <c r="BH93" s="360"/>
      <c r="BI93" s="360"/>
      <c r="BJ93" s="360"/>
      <c r="BK93" s="360"/>
      <c r="BL93" s="360"/>
      <c r="BM93" s="360"/>
      <c r="BN93" s="360"/>
      <c r="BO93" s="360"/>
      <c r="BP93" s="360"/>
      <c r="BQ93" s="360"/>
      <c r="BR93" s="360"/>
      <c r="BS93" s="360"/>
      <c r="BT93" s="360"/>
      <c r="BU93" s="360"/>
      <c r="BV93" s="360"/>
      <c r="BW93" s="360"/>
      <c r="BX93" s="360"/>
      <c r="BY93" s="360"/>
      <c r="BZ93" s="360"/>
      <c r="CA93" s="360"/>
      <c r="CB93" s="360"/>
      <c r="CC93" s="360"/>
      <c r="CD93" s="360"/>
      <c r="CE93" s="360"/>
      <c r="CF93" s="360"/>
      <c r="CG93" s="360"/>
      <c r="CH93" s="360"/>
      <c r="CI93" s="360"/>
      <c r="CJ93" s="360"/>
      <c r="CK93" s="360"/>
      <c r="CL93" s="360"/>
      <c r="CM93" s="360"/>
      <c r="CN93" s="360"/>
      <c r="CO93" s="360"/>
      <c r="CP93" s="360"/>
      <c r="CQ93" s="360"/>
      <c r="CR93" s="360"/>
      <c r="CS93" s="360"/>
      <c r="CT93" s="360"/>
      <c r="CU93" s="360"/>
      <c r="CV93" s="360"/>
      <c r="CW93" s="360"/>
      <c r="CX93" s="360"/>
      <c r="CY93" s="360"/>
      <c r="CZ93" s="360"/>
      <c r="DA93" s="360"/>
      <c r="DB93" s="360"/>
      <c r="DC93" s="360"/>
      <c r="DD93" s="360"/>
      <c r="DE93" s="360"/>
      <c r="DF93" s="360"/>
      <c r="DG93" s="360"/>
      <c r="DH93" s="360"/>
      <c r="DI93" s="360"/>
      <c r="DJ93" s="360"/>
      <c r="DK93" s="360"/>
      <c r="DL93" s="360"/>
    </row>
    <row r="94" ht="31.5" hidden="1">
      <c r="A94" s="63" t="s">
        <v>304</v>
      </c>
      <c r="B94" s="72" t="s">
        <v>305</v>
      </c>
      <c r="C94" s="72" t="s">
        <v>108</v>
      </c>
      <c r="D94" s="360"/>
      <c r="E94" s="360"/>
      <c r="F94" s="360"/>
      <c r="G94" s="360"/>
      <c r="H94" s="360"/>
      <c r="I94" s="360"/>
      <c r="J94" s="360"/>
      <c r="K94" s="360"/>
      <c r="L94" s="360"/>
      <c r="M94" s="360"/>
      <c r="N94" s="360"/>
      <c r="O94" s="360"/>
      <c r="P94" s="360"/>
      <c r="Q94" s="360"/>
      <c r="R94" s="360"/>
      <c r="S94" s="360"/>
      <c r="T94" s="360"/>
      <c r="U94" s="360"/>
      <c r="V94" s="360"/>
      <c r="W94" s="360"/>
      <c r="X94" s="360"/>
      <c r="Y94" s="360"/>
      <c r="Z94" s="360"/>
      <c r="AA94" s="360"/>
      <c r="AB94" s="360"/>
      <c r="AC94" s="360"/>
      <c r="AD94" s="360"/>
      <c r="AE94" s="360"/>
      <c r="AF94" s="360"/>
      <c r="AG94" s="360"/>
      <c r="AH94" s="360"/>
      <c r="AI94" s="360"/>
      <c r="AJ94" s="360"/>
      <c r="AK94" s="360"/>
      <c r="AL94" s="360"/>
      <c r="AM94" s="360"/>
      <c r="AN94" s="360"/>
      <c r="AO94" s="360"/>
      <c r="AP94" s="360"/>
      <c r="AQ94" s="360"/>
      <c r="AR94" s="360"/>
      <c r="AS94" s="360"/>
      <c r="AT94" s="360"/>
      <c r="AU94" s="360"/>
      <c r="AV94" s="360"/>
      <c r="AW94" s="360"/>
      <c r="AX94" s="360"/>
      <c r="AY94" s="360"/>
      <c r="AZ94" s="360"/>
      <c r="BA94" s="360"/>
      <c r="BB94" s="360"/>
      <c r="BC94" s="360"/>
      <c r="BD94" s="360"/>
      <c r="BE94" s="360"/>
      <c r="BF94" s="360"/>
      <c r="BG94" s="360"/>
      <c r="BH94" s="360"/>
      <c r="BI94" s="360"/>
      <c r="BJ94" s="360"/>
      <c r="BK94" s="360"/>
      <c r="BL94" s="360"/>
      <c r="BM94" s="360"/>
      <c r="BN94" s="360"/>
      <c r="BO94" s="360"/>
      <c r="BP94" s="360"/>
      <c r="BQ94" s="360"/>
      <c r="BR94" s="360"/>
      <c r="BS94" s="360"/>
      <c r="BT94" s="360"/>
      <c r="BU94" s="360"/>
      <c r="BV94" s="360"/>
      <c r="BW94" s="360"/>
      <c r="BX94" s="360"/>
      <c r="BY94" s="360"/>
      <c r="BZ94" s="360"/>
      <c r="CA94" s="360"/>
      <c r="CB94" s="360"/>
      <c r="CC94" s="360"/>
      <c r="CD94" s="360"/>
      <c r="CE94" s="360"/>
      <c r="CF94" s="360"/>
      <c r="CG94" s="360"/>
      <c r="CH94" s="360"/>
      <c r="CI94" s="360"/>
      <c r="CJ94" s="360"/>
      <c r="CK94" s="360"/>
      <c r="CL94" s="360"/>
      <c r="CM94" s="360"/>
      <c r="CN94" s="360"/>
      <c r="CO94" s="360"/>
      <c r="CP94" s="360"/>
      <c r="CQ94" s="360"/>
      <c r="CR94" s="360"/>
      <c r="CS94" s="360"/>
      <c r="CT94" s="360"/>
      <c r="CU94" s="360"/>
      <c r="CV94" s="360"/>
      <c r="CW94" s="360"/>
      <c r="CX94" s="360"/>
      <c r="CY94" s="360"/>
      <c r="CZ94" s="360"/>
      <c r="DA94" s="360"/>
      <c r="DB94" s="360"/>
      <c r="DC94" s="360"/>
      <c r="DD94" s="360"/>
      <c r="DE94" s="360"/>
      <c r="DF94" s="360"/>
      <c r="DG94" s="360"/>
      <c r="DH94" s="360"/>
      <c r="DI94" s="360"/>
      <c r="DJ94" s="360"/>
      <c r="DK94" s="360"/>
      <c r="DL94" s="360"/>
    </row>
    <row r="95" hidden="1">
      <c r="A95" s="33" t="s">
        <v>306</v>
      </c>
      <c r="B95" s="34" t="s">
        <v>307</v>
      </c>
      <c r="C95" s="72" t="s">
        <v>108</v>
      </c>
      <c r="D95" s="360"/>
      <c r="E95" s="360"/>
      <c r="F95" s="360"/>
      <c r="G95" s="360"/>
      <c r="H95" s="360"/>
      <c r="I95" s="360"/>
      <c r="J95" s="360"/>
      <c r="K95" s="360"/>
      <c r="L95" s="360"/>
      <c r="M95" s="360"/>
      <c r="N95" s="360"/>
      <c r="O95" s="360"/>
      <c r="P95" s="360"/>
      <c r="Q95" s="360"/>
      <c r="R95" s="360"/>
      <c r="S95" s="360"/>
      <c r="T95" s="360"/>
      <c r="U95" s="360"/>
      <c r="V95" s="360"/>
      <c r="W95" s="360"/>
      <c r="X95" s="360"/>
      <c r="Y95" s="360"/>
      <c r="Z95" s="360"/>
      <c r="AA95" s="360"/>
      <c r="AB95" s="360"/>
      <c r="AC95" s="360"/>
      <c r="AD95" s="360"/>
      <c r="AE95" s="360"/>
      <c r="AF95" s="360"/>
      <c r="AG95" s="360"/>
      <c r="AH95" s="360"/>
      <c r="AI95" s="360"/>
      <c r="AJ95" s="360"/>
      <c r="AK95" s="360"/>
      <c r="AL95" s="360"/>
      <c r="AM95" s="360"/>
      <c r="AN95" s="360"/>
      <c r="AO95" s="360"/>
      <c r="AP95" s="360"/>
      <c r="AQ95" s="360"/>
      <c r="AR95" s="360"/>
      <c r="AS95" s="360"/>
      <c r="AT95" s="360"/>
      <c r="AU95" s="360"/>
      <c r="AV95" s="360"/>
      <c r="AW95" s="360"/>
      <c r="AX95" s="360"/>
      <c r="AY95" s="360"/>
      <c r="AZ95" s="360"/>
      <c r="BA95" s="360"/>
      <c r="BB95" s="360"/>
      <c r="BC95" s="360"/>
      <c r="BD95" s="360"/>
      <c r="BE95" s="360"/>
      <c r="BF95" s="360"/>
      <c r="BG95" s="360"/>
      <c r="BH95" s="360"/>
      <c r="BI95" s="360"/>
      <c r="BJ95" s="360"/>
      <c r="BK95" s="360"/>
      <c r="BL95" s="360"/>
      <c r="BM95" s="360"/>
      <c r="BN95" s="360"/>
      <c r="BO95" s="360"/>
      <c r="BP95" s="360"/>
      <c r="BQ95" s="360"/>
      <c r="BR95" s="360"/>
      <c r="BS95" s="360"/>
      <c r="BT95" s="360"/>
      <c r="BU95" s="360"/>
      <c r="BV95" s="360"/>
      <c r="BW95" s="360"/>
      <c r="BX95" s="360"/>
      <c r="BY95" s="360"/>
      <c r="BZ95" s="360"/>
      <c r="CA95" s="360"/>
      <c r="CB95" s="360"/>
      <c r="CC95" s="360"/>
      <c r="CD95" s="360"/>
      <c r="CE95" s="360"/>
      <c r="CF95" s="360"/>
      <c r="CG95" s="360"/>
      <c r="CH95" s="360"/>
      <c r="CI95" s="360"/>
      <c r="CJ95" s="360"/>
      <c r="CK95" s="360"/>
      <c r="CL95" s="360"/>
      <c r="CM95" s="360"/>
      <c r="CN95" s="360"/>
      <c r="CO95" s="360"/>
      <c r="CP95" s="360"/>
      <c r="CQ95" s="360"/>
      <c r="CR95" s="360"/>
      <c r="CS95" s="360"/>
      <c r="CT95" s="360"/>
      <c r="CU95" s="360"/>
      <c r="CV95" s="360"/>
      <c r="CW95" s="360"/>
      <c r="CX95" s="360"/>
      <c r="CY95" s="360"/>
      <c r="CZ95" s="360"/>
      <c r="DA95" s="360"/>
      <c r="DB95" s="360"/>
      <c r="DC95" s="360"/>
      <c r="DD95" s="360"/>
      <c r="DE95" s="360"/>
      <c r="DF95" s="360"/>
      <c r="DG95" s="360"/>
      <c r="DH95" s="360"/>
      <c r="DI95" s="360"/>
      <c r="DJ95" s="360"/>
      <c r="DK95" s="360"/>
      <c r="DL95" s="360"/>
    </row>
    <row r="96" ht="31.5" hidden="1">
      <c r="A96" s="33" t="s">
        <v>308</v>
      </c>
      <c r="B96" s="182" t="s">
        <v>309</v>
      </c>
      <c r="C96" s="72" t="s">
        <v>108</v>
      </c>
      <c r="D96" s="360"/>
      <c r="E96" s="360"/>
      <c r="F96" s="360"/>
      <c r="G96" s="360"/>
      <c r="H96" s="360"/>
      <c r="I96" s="360"/>
      <c r="J96" s="360"/>
      <c r="K96" s="360"/>
      <c r="L96" s="360"/>
      <c r="M96" s="360"/>
      <c r="N96" s="360"/>
      <c r="O96" s="360"/>
      <c r="P96" s="360"/>
      <c r="Q96" s="360"/>
      <c r="R96" s="360"/>
      <c r="S96" s="360"/>
      <c r="T96" s="360"/>
      <c r="U96" s="360"/>
      <c r="V96" s="360"/>
      <c r="W96" s="360"/>
      <c r="X96" s="360"/>
      <c r="Y96" s="360"/>
      <c r="Z96" s="360"/>
      <c r="AA96" s="360"/>
      <c r="AB96" s="360"/>
      <c r="AC96" s="360"/>
      <c r="AD96" s="360"/>
      <c r="AE96" s="360"/>
      <c r="AF96" s="360"/>
      <c r="AG96" s="360"/>
      <c r="AH96" s="360"/>
      <c r="AI96" s="360"/>
      <c r="AJ96" s="360"/>
      <c r="AK96" s="360"/>
      <c r="AL96" s="360"/>
      <c r="AM96" s="360"/>
      <c r="AN96" s="360"/>
      <c r="AO96" s="360"/>
      <c r="AP96" s="360"/>
      <c r="AQ96" s="360"/>
      <c r="AR96" s="360"/>
      <c r="AS96" s="360"/>
      <c r="AT96" s="360"/>
      <c r="AU96" s="360"/>
      <c r="AV96" s="360"/>
      <c r="AW96" s="360"/>
      <c r="AX96" s="360"/>
      <c r="AY96" s="360"/>
      <c r="AZ96" s="360"/>
      <c r="BA96" s="360"/>
      <c r="BB96" s="360"/>
      <c r="BC96" s="360"/>
      <c r="BD96" s="360"/>
      <c r="BE96" s="360"/>
      <c r="BF96" s="360"/>
      <c r="BG96" s="360"/>
      <c r="BH96" s="360"/>
      <c r="BI96" s="360"/>
      <c r="BJ96" s="360"/>
      <c r="BK96" s="360"/>
      <c r="BL96" s="360"/>
      <c r="BM96" s="360"/>
      <c r="BN96" s="360"/>
      <c r="BO96" s="360"/>
      <c r="BP96" s="360"/>
      <c r="BQ96" s="360"/>
      <c r="BR96" s="360"/>
      <c r="BS96" s="360"/>
      <c r="BT96" s="360"/>
      <c r="BU96" s="360"/>
      <c r="BV96" s="360"/>
      <c r="BW96" s="360"/>
      <c r="BX96" s="360"/>
      <c r="BY96" s="360"/>
      <c r="BZ96" s="360"/>
      <c r="CA96" s="360"/>
      <c r="CB96" s="360"/>
      <c r="CC96" s="360"/>
      <c r="CD96" s="360"/>
      <c r="CE96" s="360"/>
      <c r="CF96" s="360"/>
      <c r="CG96" s="360"/>
      <c r="CH96" s="360"/>
      <c r="CI96" s="360"/>
      <c r="CJ96" s="360"/>
      <c r="CK96" s="360"/>
      <c r="CL96" s="360"/>
      <c r="CM96" s="360"/>
      <c r="CN96" s="360"/>
      <c r="CO96" s="360"/>
      <c r="CP96" s="360"/>
      <c r="CQ96" s="360"/>
      <c r="CR96" s="360"/>
      <c r="CS96" s="360"/>
      <c r="CT96" s="360"/>
      <c r="CU96" s="360"/>
      <c r="CV96" s="360"/>
      <c r="CW96" s="360"/>
      <c r="CX96" s="360"/>
      <c r="CY96" s="360"/>
      <c r="CZ96" s="360"/>
      <c r="DA96" s="360"/>
      <c r="DB96" s="360"/>
      <c r="DC96" s="360"/>
      <c r="DD96" s="360"/>
      <c r="DE96" s="360"/>
      <c r="DF96" s="360"/>
      <c r="DG96" s="360"/>
      <c r="DH96" s="360"/>
      <c r="DI96" s="360"/>
      <c r="DJ96" s="360"/>
      <c r="DK96" s="360"/>
      <c r="DL96" s="360"/>
    </row>
    <row r="97" s="25" customFormat="1">
      <c r="A97" s="56" t="s">
        <v>218</v>
      </c>
      <c r="B97" s="84" t="s">
        <v>219</v>
      </c>
      <c r="C97" s="57" t="s">
        <v>108</v>
      </c>
      <c r="D97" s="359" t="s">
        <v>109</v>
      </c>
      <c r="E97" s="359" t="s">
        <v>109</v>
      </c>
      <c r="F97" s="359" t="s">
        <v>109</v>
      </c>
      <c r="G97" s="359" t="s">
        <v>109</v>
      </c>
      <c r="H97" s="359" t="s">
        <v>109</v>
      </c>
      <c r="I97" s="359" t="s">
        <v>109</v>
      </c>
      <c r="J97" s="359" t="str">
        <f>J98</f>
        <v>н/д</v>
      </c>
      <c r="K97" s="359" t="s">
        <v>109</v>
      </c>
      <c r="L97" s="359" t="s">
        <v>109</v>
      </c>
      <c r="M97" s="359" t="s">
        <v>109</v>
      </c>
      <c r="N97" s="359" t="s">
        <v>109</v>
      </c>
      <c r="O97" s="359" t="s">
        <v>109</v>
      </c>
      <c r="P97" s="359" t="s">
        <v>109</v>
      </c>
      <c r="Q97" s="359" t="str">
        <f>Q98</f>
        <v>н/д</v>
      </c>
      <c r="R97" s="359" t="s">
        <v>109</v>
      </c>
      <c r="S97" s="359" t="s">
        <v>109</v>
      </c>
      <c r="T97" s="359" t="s">
        <v>109</v>
      </c>
      <c r="U97" s="359" t="s">
        <v>109</v>
      </c>
      <c r="V97" s="359" t="s">
        <v>109</v>
      </c>
      <c r="W97" s="359" t="s">
        <v>109</v>
      </c>
      <c r="X97" s="359" t="s">
        <v>109</v>
      </c>
      <c r="Y97" s="359" t="s">
        <v>109</v>
      </c>
      <c r="Z97" s="359" t="s">
        <v>109</v>
      </c>
      <c r="AA97" s="359" t="s">
        <v>109</v>
      </c>
      <c r="AB97" s="359" t="s">
        <v>109</v>
      </c>
      <c r="AC97" s="359" t="s">
        <v>109</v>
      </c>
      <c r="AD97" s="359" t="s">
        <v>109</v>
      </c>
      <c r="AE97" s="359" t="s">
        <v>109</v>
      </c>
      <c r="AF97" s="359" t="str">
        <f>AF98</f>
        <v>н/д</v>
      </c>
      <c r="AG97" s="359" t="str">
        <f t="shared" ref="AG97:CR97" si="50">AG98</f>
        <v>н/д</v>
      </c>
      <c r="AH97" s="359" t="str">
        <f t="shared" si="50"/>
        <v>н/д</v>
      </c>
      <c r="AI97" s="359" t="str">
        <f t="shared" si="50"/>
        <v>н/д</v>
      </c>
      <c r="AJ97" s="359" t="str">
        <f t="shared" si="50"/>
        <v>н/д</v>
      </c>
      <c r="AK97" s="359" t="str">
        <f t="shared" si="50"/>
        <v>н/д</v>
      </c>
      <c r="AL97" s="359" t="str">
        <f t="shared" si="50"/>
        <v>н/д</v>
      </c>
      <c r="AM97" s="359" t="str">
        <f t="shared" si="50"/>
        <v>н/д</v>
      </c>
      <c r="AN97" s="359" t="str">
        <f t="shared" si="50"/>
        <v>н/д</v>
      </c>
      <c r="AO97" s="359" t="str">
        <f t="shared" si="50"/>
        <v>н/д</v>
      </c>
      <c r="AP97" s="359" t="str">
        <f t="shared" si="50"/>
        <v>н/д</v>
      </c>
      <c r="AQ97" s="359" t="str">
        <f t="shared" si="50"/>
        <v>н/д</v>
      </c>
      <c r="AR97" s="359" t="str">
        <f t="shared" si="50"/>
        <v>н/д</v>
      </c>
      <c r="AS97" s="359" t="str">
        <f t="shared" si="50"/>
        <v>н/д</v>
      </c>
      <c r="AT97" s="359" t="str">
        <f t="shared" si="50"/>
        <v>н/д</v>
      </c>
      <c r="AU97" s="359" t="str">
        <f t="shared" si="50"/>
        <v>н/д</v>
      </c>
      <c r="AV97" s="359" t="str">
        <f t="shared" si="50"/>
        <v>н/д</v>
      </c>
      <c r="AW97" s="359" t="str">
        <f t="shared" si="50"/>
        <v>н/д</v>
      </c>
      <c r="AX97" s="359" t="str">
        <f t="shared" si="50"/>
        <v>н/д</v>
      </c>
      <c r="AY97" s="359" t="str">
        <f t="shared" si="50"/>
        <v>н/д</v>
      </c>
      <c r="AZ97" s="359" t="str">
        <f t="shared" si="50"/>
        <v>н/д</v>
      </c>
      <c r="BA97" s="359" t="str">
        <f t="shared" si="50"/>
        <v>н/д</v>
      </c>
      <c r="BB97" s="359" t="str">
        <f t="shared" si="50"/>
        <v>н/д</v>
      </c>
      <c r="BC97" s="359" t="str">
        <f t="shared" si="50"/>
        <v>н/д</v>
      </c>
      <c r="BD97" s="359" t="str">
        <f t="shared" si="50"/>
        <v>н/д</v>
      </c>
      <c r="BE97" s="359" t="str">
        <f t="shared" si="50"/>
        <v>н/д</v>
      </c>
      <c r="BF97" s="359" t="str">
        <f t="shared" si="50"/>
        <v>н/д</v>
      </c>
      <c r="BG97" s="359" t="str">
        <f t="shared" si="50"/>
        <v>н/д</v>
      </c>
      <c r="BH97" s="359" t="str">
        <f t="shared" si="50"/>
        <v>н/д</v>
      </c>
      <c r="BI97" s="359" t="str">
        <f t="shared" si="50"/>
        <v>н/д</v>
      </c>
      <c r="BJ97" s="359" t="str">
        <f t="shared" si="50"/>
        <v>н/д</v>
      </c>
      <c r="BK97" s="359" t="str">
        <f t="shared" si="50"/>
        <v>н/д</v>
      </c>
      <c r="BL97" s="359" t="str">
        <f t="shared" si="50"/>
        <v>н/д</v>
      </c>
      <c r="BM97" s="359" t="str">
        <f t="shared" si="50"/>
        <v>н/д</v>
      </c>
      <c r="BN97" s="359" t="str">
        <f t="shared" si="50"/>
        <v>н/д</v>
      </c>
      <c r="BO97" s="359" t="str">
        <f t="shared" si="50"/>
        <v>н/д</v>
      </c>
      <c r="BP97" s="359" t="str">
        <f t="shared" si="50"/>
        <v>н/д</v>
      </c>
      <c r="BQ97" s="359" t="str">
        <f t="shared" si="50"/>
        <v>н/д</v>
      </c>
      <c r="BR97" s="359" t="str">
        <f t="shared" si="50"/>
        <v>н/д</v>
      </c>
      <c r="BS97" s="359" t="str">
        <f t="shared" si="50"/>
        <v>н/д</v>
      </c>
      <c r="BT97" s="359" t="str">
        <f t="shared" si="50"/>
        <v>н/д</v>
      </c>
      <c r="BU97" s="359" t="str">
        <f t="shared" si="50"/>
        <v>н/д</v>
      </c>
      <c r="BV97" s="359" t="str">
        <f t="shared" si="50"/>
        <v>н/д</v>
      </c>
      <c r="BW97" s="359" t="str">
        <f t="shared" si="50"/>
        <v>н/д</v>
      </c>
      <c r="BX97" s="359" t="str">
        <f t="shared" si="50"/>
        <v>н/д</v>
      </c>
      <c r="BY97" s="359" t="str">
        <f t="shared" si="50"/>
        <v>н/д</v>
      </c>
      <c r="BZ97" s="359" t="str">
        <f t="shared" si="50"/>
        <v>н/д</v>
      </c>
      <c r="CA97" s="359" t="str">
        <f t="shared" si="50"/>
        <v>н/д</v>
      </c>
      <c r="CB97" s="359" t="str">
        <f t="shared" si="50"/>
        <v>н/д</v>
      </c>
      <c r="CC97" s="359" t="str">
        <f t="shared" si="50"/>
        <v>н/д</v>
      </c>
      <c r="CD97" s="359" t="str">
        <f t="shared" si="50"/>
        <v>н/д</v>
      </c>
      <c r="CE97" s="359" t="str">
        <f t="shared" si="50"/>
        <v>н/д</v>
      </c>
      <c r="CF97" s="359" t="str">
        <f t="shared" si="50"/>
        <v>н/д</v>
      </c>
      <c r="CG97" s="359" t="str">
        <f t="shared" si="50"/>
        <v>н/д</v>
      </c>
      <c r="CH97" s="359" t="str">
        <f t="shared" si="50"/>
        <v>н/д</v>
      </c>
      <c r="CI97" s="359" t="str">
        <f t="shared" si="50"/>
        <v>н/д</v>
      </c>
      <c r="CJ97" s="359" t="str">
        <f t="shared" si="50"/>
        <v>н/д</v>
      </c>
      <c r="CK97" s="359" t="str">
        <f t="shared" si="50"/>
        <v>н/д</v>
      </c>
      <c r="CL97" s="359" t="str">
        <f t="shared" si="50"/>
        <v>н/д</v>
      </c>
      <c r="CM97" s="359" t="str">
        <f t="shared" si="50"/>
        <v>н/д</v>
      </c>
      <c r="CN97" s="359" t="str">
        <f t="shared" si="50"/>
        <v>н/д</v>
      </c>
      <c r="CO97" s="359" t="str">
        <f t="shared" si="50"/>
        <v>н/д</v>
      </c>
      <c r="CP97" s="359" t="str">
        <f t="shared" si="50"/>
        <v>н/д</v>
      </c>
      <c r="CQ97" s="359" t="str">
        <f t="shared" si="50"/>
        <v>н/д</v>
      </c>
      <c r="CR97" s="359" t="str">
        <f t="shared" si="50"/>
        <v>н/д</v>
      </c>
      <c r="CS97" s="359" t="str">
        <f t="shared" ref="CS97:DK97" si="51">CS98</f>
        <v>н/д</v>
      </c>
      <c r="CT97" s="359" t="str">
        <f t="shared" si="51"/>
        <v>н/д</v>
      </c>
      <c r="CU97" s="359" t="str">
        <f t="shared" si="51"/>
        <v>н/д</v>
      </c>
      <c r="CV97" s="359" t="str">
        <f t="shared" si="51"/>
        <v>н/д</v>
      </c>
      <c r="CW97" s="359" t="str">
        <f t="shared" si="51"/>
        <v>н/д</v>
      </c>
      <c r="CX97" s="359" t="str">
        <f t="shared" si="51"/>
        <v>н/д</v>
      </c>
      <c r="CY97" s="359" t="str">
        <f t="shared" si="51"/>
        <v>н/д</v>
      </c>
      <c r="CZ97" s="359" t="str">
        <f t="shared" si="51"/>
        <v>н/д</v>
      </c>
      <c r="DA97" s="359" t="str">
        <f t="shared" si="51"/>
        <v>н/д</v>
      </c>
      <c r="DB97" s="359" t="str">
        <f t="shared" si="51"/>
        <v>н/д</v>
      </c>
      <c r="DC97" s="359" t="str">
        <f t="shared" si="51"/>
        <v>н/д</v>
      </c>
      <c r="DD97" s="359" t="str">
        <f t="shared" si="51"/>
        <v>н/д</v>
      </c>
      <c r="DE97" s="359" t="str">
        <f t="shared" si="51"/>
        <v>н/д</v>
      </c>
      <c r="DF97" s="359" t="str">
        <f t="shared" si="51"/>
        <v>н/д</v>
      </c>
      <c r="DG97" s="359" t="str">
        <f t="shared" si="51"/>
        <v>н/д</v>
      </c>
      <c r="DH97" s="359" t="str">
        <f t="shared" si="51"/>
        <v>н/д</v>
      </c>
      <c r="DI97" s="359" t="str">
        <f t="shared" si="51"/>
        <v>н/д</v>
      </c>
      <c r="DJ97" s="359" t="str">
        <f t="shared" si="51"/>
        <v>н/д</v>
      </c>
      <c r="DK97" s="359" t="str">
        <f t="shared" si="51"/>
        <v>н/д</v>
      </c>
      <c r="DL97" s="359" t="s">
        <v>109</v>
      </c>
    </row>
    <row r="98" ht="31.5">
      <c r="A98" s="351" t="s">
        <v>220</v>
      </c>
      <c r="B98" s="352" t="s">
        <v>221</v>
      </c>
      <c r="C98" s="352" t="s">
        <v>222</v>
      </c>
      <c r="D98" s="360" t="s">
        <v>109</v>
      </c>
      <c r="E98" s="360" t="s">
        <v>109</v>
      </c>
      <c r="F98" s="360" t="s">
        <v>109</v>
      </c>
      <c r="G98" s="360" t="s">
        <v>109</v>
      </c>
      <c r="H98" s="360" t="s">
        <v>109</v>
      </c>
      <c r="I98" s="360" t="s">
        <v>109</v>
      </c>
      <c r="J98" s="360" t="s">
        <v>109</v>
      </c>
      <c r="K98" s="360" t="s">
        <v>109</v>
      </c>
      <c r="L98" s="360" t="s">
        <v>109</v>
      </c>
      <c r="M98" s="360" t="s">
        <v>109</v>
      </c>
      <c r="N98" s="360" t="s">
        <v>109</v>
      </c>
      <c r="O98" s="360" t="s">
        <v>109</v>
      </c>
      <c r="P98" s="360" t="s">
        <v>109</v>
      </c>
      <c r="Q98" s="360" t="s">
        <v>109</v>
      </c>
      <c r="R98" s="360" t="s">
        <v>109</v>
      </c>
      <c r="S98" s="360" t="s">
        <v>109</v>
      </c>
      <c r="T98" s="360" t="s">
        <v>109</v>
      </c>
      <c r="U98" s="360" t="s">
        <v>109</v>
      </c>
      <c r="V98" s="360" t="s">
        <v>109</v>
      </c>
      <c r="W98" s="360" t="s">
        <v>109</v>
      </c>
      <c r="X98" s="360" t="s">
        <v>109</v>
      </c>
      <c r="Y98" s="360" t="s">
        <v>109</v>
      </c>
      <c r="Z98" s="360" t="s">
        <v>109</v>
      </c>
      <c r="AA98" s="360" t="s">
        <v>109</v>
      </c>
      <c r="AB98" s="360" t="s">
        <v>109</v>
      </c>
      <c r="AC98" s="360" t="s">
        <v>109</v>
      </c>
      <c r="AD98" s="360" t="s">
        <v>109</v>
      </c>
      <c r="AE98" s="360" t="s">
        <v>109</v>
      </c>
      <c r="AF98" s="360" t="s">
        <v>109</v>
      </c>
      <c r="AG98" s="360" t="s">
        <v>109</v>
      </c>
      <c r="AH98" s="360" t="s">
        <v>109</v>
      </c>
      <c r="AI98" s="360" t="s">
        <v>109</v>
      </c>
      <c r="AJ98" s="360" t="s">
        <v>109</v>
      </c>
      <c r="AK98" s="360" t="s">
        <v>109</v>
      </c>
      <c r="AL98" s="360" t="s">
        <v>109</v>
      </c>
      <c r="AM98" s="360" t="s">
        <v>109</v>
      </c>
      <c r="AN98" s="360" t="s">
        <v>109</v>
      </c>
      <c r="AO98" s="360" t="s">
        <v>109</v>
      </c>
      <c r="AP98" s="360" t="s">
        <v>109</v>
      </c>
      <c r="AQ98" s="360" t="s">
        <v>109</v>
      </c>
      <c r="AR98" s="360" t="s">
        <v>109</v>
      </c>
      <c r="AS98" s="360" t="s">
        <v>109</v>
      </c>
      <c r="AT98" s="360" t="s">
        <v>109</v>
      </c>
      <c r="AU98" s="360" t="s">
        <v>109</v>
      </c>
      <c r="AV98" s="360" t="s">
        <v>109</v>
      </c>
      <c r="AW98" s="360" t="s">
        <v>109</v>
      </c>
      <c r="AX98" s="360" t="s">
        <v>109</v>
      </c>
      <c r="AY98" s="360" t="s">
        <v>109</v>
      </c>
      <c r="AZ98" s="360" t="s">
        <v>109</v>
      </c>
      <c r="BA98" s="360" t="s">
        <v>109</v>
      </c>
      <c r="BB98" s="360" t="s">
        <v>109</v>
      </c>
      <c r="BC98" s="360" t="s">
        <v>109</v>
      </c>
      <c r="BD98" s="360" t="s">
        <v>109</v>
      </c>
      <c r="BE98" s="360" t="s">
        <v>109</v>
      </c>
      <c r="BF98" s="360" t="s">
        <v>109</v>
      </c>
      <c r="BG98" s="360" t="s">
        <v>109</v>
      </c>
      <c r="BH98" s="360" t="s">
        <v>109</v>
      </c>
      <c r="BI98" s="360" t="s">
        <v>109</v>
      </c>
      <c r="BJ98" s="360" t="s">
        <v>109</v>
      </c>
      <c r="BK98" s="360" t="s">
        <v>109</v>
      </c>
      <c r="BL98" s="360" t="s">
        <v>109</v>
      </c>
      <c r="BM98" s="360" t="s">
        <v>109</v>
      </c>
      <c r="BN98" s="360" t="s">
        <v>109</v>
      </c>
      <c r="BO98" s="360" t="s">
        <v>109</v>
      </c>
      <c r="BP98" s="360" t="s">
        <v>109</v>
      </c>
      <c r="BQ98" s="360" t="s">
        <v>109</v>
      </c>
      <c r="BR98" s="360" t="s">
        <v>109</v>
      </c>
      <c r="BS98" s="360" t="s">
        <v>109</v>
      </c>
      <c r="BT98" s="360" t="s">
        <v>109</v>
      </c>
      <c r="BU98" s="360" t="s">
        <v>109</v>
      </c>
      <c r="BV98" s="360" t="s">
        <v>109</v>
      </c>
      <c r="BW98" s="360" t="s">
        <v>109</v>
      </c>
      <c r="BX98" s="360" t="s">
        <v>109</v>
      </c>
      <c r="BY98" s="360" t="s">
        <v>109</v>
      </c>
      <c r="BZ98" s="360" t="s">
        <v>109</v>
      </c>
      <c r="CA98" s="360" t="s">
        <v>109</v>
      </c>
      <c r="CB98" s="360" t="s">
        <v>109</v>
      </c>
      <c r="CC98" s="360" t="s">
        <v>109</v>
      </c>
      <c r="CD98" s="360" t="s">
        <v>109</v>
      </c>
      <c r="CE98" s="360" t="s">
        <v>109</v>
      </c>
      <c r="CF98" s="360" t="s">
        <v>109</v>
      </c>
      <c r="CG98" s="360" t="s">
        <v>109</v>
      </c>
      <c r="CH98" s="360" t="s">
        <v>109</v>
      </c>
      <c r="CI98" s="360" t="s">
        <v>109</v>
      </c>
      <c r="CJ98" s="360" t="s">
        <v>109</v>
      </c>
      <c r="CK98" s="360" t="s">
        <v>109</v>
      </c>
      <c r="CL98" s="360" t="s">
        <v>109</v>
      </c>
      <c r="CM98" s="360" t="s">
        <v>109</v>
      </c>
      <c r="CN98" s="360" t="s">
        <v>109</v>
      </c>
      <c r="CO98" s="360" t="s">
        <v>109</v>
      </c>
      <c r="CP98" s="360" t="s">
        <v>109</v>
      </c>
      <c r="CQ98" s="360" t="s">
        <v>109</v>
      </c>
      <c r="CR98" s="360" t="s">
        <v>109</v>
      </c>
      <c r="CS98" s="360" t="s">
        <v>109</v>
      </c>
      <c r="CT98" s="360" t="s">
        <v>109</v>
      </c>
      <c r="CU98" s="360" t="s">
        <v>109</v>
      </c>
      <c r="CV98" s="360" t="s">
        <v>109</v>
      </c>
      <c r="CW98" s="360" t="s">
        <v>109</v>
      </c>
      <c r="CX98" s="360" t="s">
        <v>109</v>
      </c>
      <c r="CY98" s="360" t="s">
        <v>109</v>
      </c>
      <c r="CZ98" s="360" t="s">
        <v>109</v>
      </c>
      <c r="DA98" s="360" t="s">
        <v>109</v>
      </c>
      <c r="DB98" s="360" t="s">
        <v>109</v>
      </c>
      <c r="DC98" s="360" t="s">
        <v>109</v>
      </c>
      <c r="DD98" s="360" t="s">
        <v>109</v>
      </c>
      <c r="DE98" s="360" t="s">
        <v>109</v>
      </c>
      <c r="DF98" s="360" t="s">
        <v>109</v>
      </c>
      <c r="DG98" s="360" t="s">
        <v>109</v>
      </c>
      <c r="DH98" s="360" t="s">
        <v>109</v>
      </c>
      <c r="DI98" s="360" t="s">
        <v>109</v>
      </c>
      <c r="DJ98" s="360" t="s">
        <v>109</v>
      </c>
      <c r="DK98" s="360" t="s">
        <v>109</v>
      </c>
      <c r="DL98" s="360" t="s">
        <v>109</v>
      </c>
    </row>
    <row r="99">
      <c r="A99" s="351" t="s">
        <v>220</v>
      </c>
      <c r="B99" s="352" t="s">
        <v>223</v>
      </c>
      <c r="C99" s="352" t="s">
        <v>224</v>
      </c>
      <c r="D99" s="360" t="s">
        <v>109</v>
      </c>
      <c r="E99" s="360" t="s">
        <v>109</v>
      </c>
      <c r="F99" s="360" t="s">
        <v>109</v>
      </c>
      <c r="G99" s="360" t="s">
        <v>109</v>
      </c>
      <c r="H99" s="360" t="s">
        <v>109</v>
      </c>
      <c r="I99" s="360" t="s">
        <v>109</v>
      </c>
      <c r="J99" s="360" t="s">
        <v>109</v>
      </c>
      <c r="K99" s="360" t="s">
        <v>109</v>
      </c>
      <c r="L99" s="360" t="s">
        <v>109</v>
      </c>
      <c r="M99" s="360" t="s">
        <v>109</v>
      </c>
      <c r="N99" s="360" t="s">
        <v>109</v>
      </c>
      <c r="O99" s="360" t="s">
        <v>109</v>
      </c>
      <c r="P99" s="360" t="s">
        <v>109</v>
      </c>
      <c r="Q99" s="360" t="s">
        <v>109</v>
      </c>
      <c r="R99" s="360" t="s">
        <v>109</v>
      </c>
      <c r="S99" s="360" t="s">
        <v>109</v>
      </c>
      <c r="T99" s="360" t="s">
        <v>109</v>
      </c>
      <c r="U99" s="360" t="s">
        <v>109</v>
      </c>
      <c r="V99" s="360" t="s">
        <v>109</v>
      </c>
      <c r="W99" s="360" t="s">
        <v>109</v>
      </c>
      <c r="X99" s="360" t="s">
        <v>109</v>
      </c>
      <c r="Y99" s="360" t="s">
        <v>109</v>
      </c>
      <c r="Z99" s="360" t="s">
        <v>109</v>
      </c>
      <c r="AA99" s="360" t="s">
        <v>109</v>
      </c>
      <c r="AB99" s="360" t="s">
        <v>109</v>
      </c>
      <c r="AC99" s="360" t="s">
        <v>109</v>
      </c>
      <c r="AD99" s="360" t="s">
        <v>109</v>
      </c>
      <c r="AE99" s="360" t="s">
        <v>109</v>
      </c>
      <c r="AF99" s="360" t="s">
        <v>109</v>
      </c>
      <c r="AG99" s="360" t="s">
        <v>109</v>
      </c>
      <c r="AH99" s="360" t="s">
        <v>109</v>
      </c>
      <c r="AI99" s="360" t="s">
        <v>109</v>
      </c>
      <c r="AJ99" s="360" t="s">
        <v>109</v>
      </c>
      <c r="AK99" s="360" t="s">
        <v>109</v>
      </c>
      <c r="AL99" s="360" t="s">
        <v>109</v>
      </c>
      <c r="AM99" s="360" t="s">
        <v>109</v>
      </c>
      <c r="AN99" s="360" t="s">
        <v>109</v>
      </c>
      <c r="AO99" s="360" t="s">
        <v>109</v>
      </c>
      <c r="AP99" s="360" t="s">
        <v>109</v>
      </c>
      <c r="AQ99" s="360" t="s">
        <v>109</v>
      </c>
      <c r="AR99" s="360" t="s">
        <v>109</v>
      </c>
      <c r="AS99" s="360" t="s">
        <v>109</v>
      </c>
      <c r="AT99" s="360" t="s">
        <v>109</v>
      </c>
      <c r="AU99" s="360" t="s">
        <v>109</v>
      </c>
      <c r="AV99" s="360" t="s">
        <v>109</v>
      </c>
      <c r="AW99" s="360" t="s">
        <v>109</v>
      </c>
      <c r="AX99" s="360" t="s">
        <v>109</v>
      </c>
      <c r="AY99" s="360" t="s">
        <v>109</v>
      </c>
      <c r="AZ99" s="360" t="s">
        <v>109</v>
      </c>
      <c r="BA99" s="360" t="s">
        <v>109</v>
      </c>
      <c r="BB99" s="360" t="s">
        <v>109</v>
      </c>
      <c r="BC99" s="360" t="s">
        <v>109</v>
      </c>
      <c r="BD99" s="360" t="s">
        <v>109</v>
      </c>
      <c r="BE99" s="360" t="s">
        <v>109</v>
      </c>
      <c r="BF99" s="360" t="s">
        <v>109</v>
      </c>
      <c r="BG99" s="360" t="s">
        <v>109</v>
      </c>
      <c r="BH99" s="360" t="s">
        <v>109</v>
      </c>
      <c r="BI99" s="360" t="s">
        <v>109</v>
      </c>
      <c r="BJ99" s="360" t="s">
        <v>109</v>
      </c>
      <c r="BK99" s="360" t="s">
        <v>109</v>
      </c>
      <c r="BL99" s="360" t="s">
        <v>109</v>
      </c>
      <c r="BM99" s="360" t="s">
        <v>109</v>
      </c>
      <c r="BN99" s="360" t="s">
        <v>109</v>
      </c>
      <c r="BO99" s="360" t="s">
        <v>109</v>
      </c>
      <c r="BP99" s="360" t="s">
        <v>109</v>
      </c>
      <c r="BQ99" s="360" t="s">
        <v>109</v>
      </c>
      <c r="BR99" s="360" t="s">
        <v>109</v>
      </c>
      <c r="BS99" s="360" t="s">
        <v>109</v>
      </c>
      <c r="BT99" s="360" t="s">
        <v>109</v>
      </c>
      <c r="BU99" s="360" t="s">
        <v>109</v>
      </c>
      <c r="BV99" s="360" t="s">
        <v>109</v>
      </c>
      <c r="BW99" s="360" t="s">
        <v>109</v>
      </c>
      <c r="BX99" s="360" t="s">
        <v>109</v>
      </c>
      <c r="BY99" s="360" t="s">
        <v>109</v>
      </c>
      <c r="BZ99" s="360" t="s">
        <v>109</v>
      </c>
      <c r="CA99" s="360" t="s">
        <v>109</v>
      </c>
      <c r="CB99" s="360" t="s">
        <v>109</v>
      </c>
      <c r="CC99" s="360" t="s">
        <v>109</v>
      </c>
      <c r="CD99" s="360" t="s">
        <v>109</v>
      </c>
      <c r="CE99" s="360" t="s">
        <v>109</v>
      </c>
      <c r="CF99" s="360" t="s">
        <v>109</v>
      </c>
      <c r="CG99" s="360" t="s">
        <v>109</v>
      </c>
      <c r="CH99" s="360" t="s">
        <v>109</v>
      </c>
      <c r="CI99" s="360" t="s">
        <v>109</v>
      </c>
      <c r="CJ99" s="360" t="s">
        <v>109</v>
      </c>
      <c r="CK99" s="360" t="s">
        <v>109</v>
      </c>
      <c r="CL99" s="360" t="s">
        <v>109</v>
      </c>
      <c r="CM99" s="360" t="s">
        <v>109</v>
      </c>
      <c r="CN99" s="360" t="s">
        <v>109</v>
      </c>
      <c r="CO99" s="360" t="s">
        <v>109</v>
      </c>
      <c r="CP99" s="360" t="s">
        <v>109</v>
      </c>
      <c r="CQ99" s="360" t="s">
        <v>109</v>
      </c>
      <c r="CR99" s="360" t="s">
        <v>109</v>
      </c>
      <c r="CS99" s="360" t="s">
        <v>109</v>
      </c>
      <c r="CT99" s="360" t="s">
        <v>109</v>
      </c>
      <c r="CU99" s="360" t="s">
        <v>109</v>
      </c>
      <c r="CV99" s="360" t="s">
        <v>109</v>
      </c>
      <c r="CW99" s="360" t="s">
        <v>109</v>
      </c>
      <c r="CX99" s="360" t="s">
        <v>109</v>
      </c>
      <c r="CY99" s="360" t="s">
        <v>109</v>
      </c>
      <c r="CZ99" s="360" t="s">
        <v>109</v>
      </c>
      <c r="DA99" s="360" t="s">
        <v>109</v>
      </c>
      <c r="DB99" s="360" t="s">
        <v>109</v>
      </c>
      <c r="DC99" s="360" t="s">
        <v>109</v>
      </c>
      <c r="DD99" s="360" t="s">
        <v>109</v>
      </c>
      <c r="DE99" s="360" t="s">
        <v>109</v>
      </c>
      <c r="DF99" s="360" t="s">
        <v>109</v>
      </c>
      <c r="DG99" s="360" t="s">
        <v>109</v>
      </c>
      <c r="DH99" s="360" t="s">
        <v>109</v>
      </c>
      <c r="DI99" s="360" t="s">
        <v>109</v>
      </c>
      <c r="DJ99" s="360" t="s">
        <v>109</v>
      </c>
      <c r="DK99" s="360" t="s">
        <v>109</v>
      </c>
      <c r="DL99" s="360" t="s">
        <v>109</v>
      </c>
    </row>
    <row r="100" ht="31.5">
      <c r="A100" s="351" t="s">
        <v>220</v>
      </c>
      <c r="B100" s="352" t="s">
        <v>225</v>
      </c>
      <c r="C100" s="352" t="s">
        <v>226</v>
      </c>
      <c r="D100" s="360" t="s">
        <v>109</v>
      </c>
      <c r="E100" s="360" t="s">
        <v>109</v>
      </c>
      <c r="F100" s="360" t="s">
        <v>109</v>
      </c>
      <c r="G100" s="360" t="s">
        <v>109</v>
      </c>
      <c r="H100" s="360" t="s">
        <v>109</v>
      </c>
      <c r="I100" s="360" t="s">
        <v>109</v>
      </c>
      <c r="J100" s="360" t="s">
        <v>109</v>
      </c>
      <c r="K100" s="360" t="s">
        <v>109</v>
      </c>
      <c r="L100" s="360" t="s">
        <v>109</v>
      </c>
      <c r="M100" s="360" t="s">
        <v>109</v>
      </c>
      <c r="N100" s="360" t="s">
        <v>109</v>
      </c>
      <c r="O100" s="360" t="s">
        <v>109</v>
      </c>
      <c r="P100" s="360" t="s">
        <v>109</v>
      </c>
      <c r="Q100" s="360" t="s">
        <v>109</v>
      </c>
      <c r="R100" s="360" t="s">
        <v>109</v>
      </c>
      <c r="S100" s="360" t="s">
        <v>109</v>
      </c>
      <c r="T100" s="360" t="s">
        <v>109</v>
      </c>
      <c r="U100" s="360" t="s">
        <v>109</v>
      </c>
      <c r="V100" s="360" t="s">
        <v>109</v>
      </c>
      <c r="W100" s="360" t="s">
        <v>109</v>
      </c>
      <c r="X100" s="360" t="s">
        <v>109</v>
      </c>
      <c r="Y100" s="360" t="s">
        <v>109</v>
      </c>
      <c r="Z100" s="360" t="s">
        <v>109</v>
      </c>
      <c r="AA100" s="360" t="s">
        <v>109</v>
      </c>
      <c r="AB100" s="360" t="s">
        <v>109</v>
      </c>
      <c r="AC100" s="360" t="s">
        <v>109</v>
      </c>
      <c r="AD100" s="360" t="s">
        <v>109</v>
      </c>
      <c r="AE100" s="360" t="s">
        <v>109</v>
      </c>
      <c r="AF100" s="360" t="s">
        <v>109</v>
      </c>
      <c r="AG100" s="360" t="s">
        <v>109</v>
      </c>
      <c r="AH100" s="360" t="s">
        <v>109</v>
      </c>
      <c r="AI100" s="360" t="s">
        <v>109</v>
      </c>
      <c r="AJ100" s="360" t="s">
        <v>109</v>
      </c>
      <c r="AK100" s="360" t="s">
        <v>109</v>
      </c>
      <c r="AL100" s="360" t="s">
        <v>109</v>
      </c>
      <c r="AM100" s="360" t="s">
        <v>109</v>
      </c>
      <c r="AN100" s="360" t="s">
        <v>109</v>
      </c>
      <c r="AO100" s="360" t="s">
        <v>109</v>
      </c>
      <c r="AP100" s="360" t="s">
        <v>109</v>
      </c>
      <c r="AQ100" s="360" t="s">
        <v>109</v>
      </c>
      <c r="AR100" s="360" t="s">
        <v>109</v>
      </c>
      <c r="AS100" s="360" t="s">
        <v>109</v>
      </c>
      <c r="AT100" s="360" t="s">
        <v>109</v>
      </c>
      <c r="AU100" s="360" t="s">
        <v>109</v>
      </c>
      <c r="AV100" s="360" t="s">
        <v>109</v>
      </c>
      <c r="AW100" s="360" t="s">
        <v>109</v>
      </c>
      <c r="AX100" s="360" t="s">
        <v>109</v>
      </c>
      <c r="AY100" s="360" t="s">
        <v>109</v>
      </c>
      <c r="AZ100" s="360" t="s">
        <v>109</v>
      </c>
      <c r="BA100" s="360" t="s">
        <v>109</v>
      </c>
      <c r="BB100" s="360" t="s">
        <v>109</v>
      </c>
      <c r="BC100" s="360" t="s">
        <v>109</v>
      </c>
      <c r="BD100" s="360" t="s">
        <v>109</v>
      </c>
      <c r="BE100" s="360" t="s">
        <v>109</v>
      </c>
      <c r="BF100" s="360" t="s">
        <v>109</v>
      </c>
      <c r="BG100" s="360" t="s">
        <v>109</v>
      </c>
      <c r="BH100" s="360" t="s">
        <v>109</v>
      </c>
      <c r="BI100" s="360" t="s">
        <v>109</v>
      </c>
      <c r="BJ100" s="360" t="s">
        <v>109</v>
      </c>
      <c r="BK100" s="360" t="s">
        <v>109</v>
      </c>
      <c r="BL100" s="360" t="s">
        <v>109</v>
      </c>
      <c r="BM100" s="360" t="s">
        <v>109</v>
      </c>
      <c r="BN100" s="360" t="s">
        <v>109</v>
      </c>
      <c r="BO100" s="360" t="s">
        <v>109</v>
      </c>
      <c r="BP100" s="360" t="s">
        <v>109</v>
      </c>
      <c r="BQ100" s="360" t="s">
        <v>109</v>
      </c>
      <c r="BR100" s="360" t="s">
        <v>109</v>
      </c>
      <c r="BS100" s="360" t="s">
        <v>109</v>
      </c>
      <c r="BT100" s="360" t="s">
        <v>109</v>
      </c>
      <c r="BU100" s="360" t="s">
        <v>109</v>
      </c>
      <c r="BV100" s="360" t="s">
        <v>109</v>
      </c>
      <c r="BW100" s="360" t="s">
        <v>109</v>
      </c>
      <c r="BX100" s="360" t="s">
        <v>109</v>
      </c>
      <c r="BY100" s="360" t="s">
        <v>109</v>
      </c>
      <c r="BZ100" s="360" t="s">
        <v>109</v>
      </c>
      <c r="CA100" s="360" t="s">
        <v>109</v>
      </c>
      <c r="CB100" s="360" t="s">
        <v>109</v>
      </c>
      <c r="CC100" s="360" t="s">
        <v>109</v>
      </c>
      <c r="CD100" s="360" t="s">
        <v>109</v>
      </c>
      <c r="CE100" s="360" t="s">
        <v>109</v>
      </c>
      <c r="CF100" s="360" t="s">
        <v>109</v>
      </c>
      <c r="CG100" s="360" t="s">
        <v>109</v>
      </c>
      <c r="CH100" s="360" t="s">
        <v>109</v>
      </c>
      <c r="CI100" s="360" t="s">
        <v>109</v>
      </c>
      <c r="CJ100" s="360" t="s">
        <v>109</v>
      </c>
      <c r="CK100" s="360" t="s">
        <v>109</v>
      </c>
      <c r="CL100" s="360" t="s">
        <v>109</v>
      </c>
      <c r="CM100" s="360" t="s">
        <v>109</v>
      </c>
      <c r="CN100" s="360" t="s">
        <v>109</v>
      </c>
      <c r="CO100" s="360" t="s">
        <v>109</v>
      </c>
      <c r="CP100" s="360" t="s">
        <v>109</v>
      </c>
      <c r="CQ100" s="360" t="s">
        <v>109</v>
      </c>
      <c r="CR100" s="360" t="s">
        <v>109</v>
      </c>
      <c r="CS100" s="360" t="s">
        <v>109</v>
      </c>
      <c r="CT100" s="360" t="s">
        <v>109</v>
      </c>
      <c r="CU100" s="360" t="s">
        <v>109</v>
      </c>
      <c r="CV100" s="360" t="s">
        <v>109</v>
      </c>
      <c r="CW100" s="360" t="s">
        <v>109</v>
      </c>
      <c r="CX100" s="360" t="s">
        <v>109</v>
      </c>
      <c r="CY100" s="360" t="s">
        <v>109</v>
      </c>
      <c r="CZ100" s="360" t="s">
        <v>109</v>
      </c>
      <c r="DA100" s="360" t="s">
        <v>109</v>
      </c>
      <c r="DB100" s="360" t="s">
        <v>109</v>
      </c>
      <c r="DC100" s="360" t="s">
        <v>109</v>
      </c>
      <c r="DD100" s="360" t="s">
        <v>109</v>
      </c>
      <c r="DE100" s="360" t="s">
        <v>109</v>
      </c>
      <c r="DF100" s="360" t="s">
        <v>109</v>
      </c>
      <c r="DG100" s="360" t="s">
        <v>109</v>
      </c>
      <c r="DH100" s="360" t="s">
        <v>109</v>
      </c>
      <c r="DI100" s="360" t="s">
        <v>109</v>
      </c>
      <c r="DJ100" s="360" t="s">
        <v>109</v>
      </c>
      <c r="DK100" s="360" t="s">
        <v>109</v>
      </c>
      <c r="DL100" s="360" t="s">
        <v>109</v>
      </c>
    </row>
    <row r="101" ht="47.25">
      <c r="A101" s="351" t="s">
        <v>220</v>
      </c>
      <c r="B101" s="352" t="s">
        <v>227</v>
      </c>
      <c r="C101" s="352" t="s">
        <v>228</v>
      </c>
      <c r="D101" s="360" t="s">
        <v>109</v>
      </c>
      <c r="E101" s="360" t="s">
        <v>109</v>
      </c>
      <c r="F101" s="360" t="s">
        <v>109</v>
      </c>
      <c r="G101" s="360" t="s">
        <v>109</v>
      </c>
      <c r="H101" s="360" t="s">
        <v>109</v>
      </c>
      <c r="I101" s="360" t="s">
        <v>109</v>
      </c>
      <c r="J101" s="360" t="s">
        <v>109</v>
      </c>
      <c r="K101" s="360" t="s">
        <v>109</v>
      </c>
      <c r="L101" s="360" t="s">
        <v>109</v>
      </c>
      <c r="M101" s="360" t="s">
        <v>109</v>
      </c>
      <c r="N101" s="360" t="s">
        <v>109</v>
      </c>
      <c r="O101" s="360" t="s">
        <v>109</v>
      </c>
      <c r="P101" s="360" t="s">
        <v>109</v>
      </c>
      <c r="Q101" s="360" t="s">
        <v>109</v>
      </c>
      <c r="R101" s="360" t="s">
        <v>109</v>
      </c>
      <c r="S101" s="360" t="s">
        <v>109</v>
      </c>
      <c r="T101" s="360" t="s">
        <v>109</v>
      </c>
      <c r="U101" s="360" t="s">
        <v>109</v>
      </c>
      <c r="V101" s="360" t="s">
        <v>109</v>
      </c>
      <c r="W101" s="360" t="s">
        <v>109</v>
      </c>
      <c r="X101" s="360" t="s">
        <v>109</v>
      </c>
      <c r="Y101" s="360" t="s">
        <v>109</v>
      </c>
      <c r="Z101" s="360" t="s">
        <v>109</v>
      </c>
      <c r="AA101" s="360" t="s">
        <v>109</v>
      </c>
      <c r="AB101" s="360" t="s">
        <v>109</v>
      </c>
      <c r="AC101" s="360" t="s">
        <v>109</v>
      </c>
      <c r="AD101" s="360" t="s">
        <v>109</v>
      </c>
      <c r="AE101" s="360" t="s">
        <v>109</v>
      </c>
      <c r="AF101" s="360" t="s">
        <v>109</v>
      </c>
      <c r="AG101" s="360" t="s">
        <v>109</v>
      </c>
      <c r="AH101" s="360" t="s">
        <v>109</v>
      </c>
      <c r="AI101" s="360" t="s">
        <v>109</v>
      </c>
      <c r="AJ101" s="360" t="s">
        <v>109</v>
      </c>
      <c r="AK101" s="360" t="s">
        <v>109</v>
      </c>
      <c r="AL101" s="360" t="s">
        <v>109</v>
      </c>
      <c r="AM101" s="360" t="s">
        <v>109</v>
      </c>
      <c r="AN101" s="360" t="s">
        <v>109</v>
      </c>
      <c r="AO101" s="360" t="s">
        <v>109</v>
      </c>
      <c r="AP101" s="360" t="s">
        <v>109</v>
      </c>
      <c r="AQ101" s="360" t="s">
        <v>109</v>
      </c>
      <c r="AR101" s="360" t="s">
        <v>109</v>
      </c>
      <c r="AS101" s="360" t="s">
        <v>109</v>
      </c>
      <c r="AT101" s="360" t="s">
        <v>109</v>
      </c>
      <c r="AU101" s="360" t="s">
        <v>109</v>
      </c>
      <c r="AV101" s="360" t="s">
        <v>109</v>
      </c>
      <c r="AW101" s="360" t="s">
        <v>109</v>
      </c>
      <c r="AX101" s="360" t="s">
        <v>109</v>
      </c>
      <c r="AY101" s="360" t="s">
        <v>109</v>
      </c>
      <c r="AZ101" s="360" t="s">
        <v>109</v>
      </c>
      <c r="BA101" s="360" t="s">
        <v>109</v>
      </c>
      <c r="BB101" s="360" t="s">
        <v>109</v>
      </c>
      <c r="BC101" s="360" t="s">
        <v>109</v>
      </c>
      <c r="BD101" s="360" t="s">
        <v>109</v>
      </c>
      <c r="BE101" s="360" t="s">
        <v>109</v>
      </c>
      <c r="BF101" s="360" t="s">
        <v>109</v>
      </c>
      <c r="BG101" s="360" t="s">
        <v>109</v>
      </c>
      <c r="BH101" s="360" t="s">
        <v>109</v>
      </c>
      <c r="BI101" s="360" t="s">
        <v>109</v>
      </c>
      <c r="BJ101" s="360" t="s">
        <v>109</v>
      </c>
      <c r="BK101" s="360" t="s">
        <v>109</v>
      </c>
      <c r="BL101" s="360" t="s">
        <v>109</v>
      </c>
      <c r="BM101" s="360" t="s">
        <v>109</v>
      </c>
      <c r="BN101" s="360" t="s">
        <v>109</v>
      </c>
      <c r="BO101" s="360" t="s">
        <v>109</v>
      </c>
      <c r="BP101" s="360" t="s">
        <v>109</v>
      </c>
      <c r="BQ101" s="360" t="s">
        <v>109</v>
      </c>
      <c r="BR101" s="360" t="s">
        <v>109</v>
      </c>
      <c r="BS101" s="360" t="s">
        <v>109</v>
      </c>
      <c r="BT101" s="360" t="s">
        <v>109</v>
      </c>
      <c r="BU101" s="360" t="s">
        <v>109</v>
      </c>
      <c r="BV101" s="360" t="s">
        <v>109</v>
      </c>
      <c r="BW101" s="360" t="s">
        <v>109</v>
      </c>
      <c r="BX101" s="360" t="s">
        <v>109</v>
      </c>
      <c r="BY101" s="360" t="s">
        <v>109</v>
      </c>
      <c r="BZ101" s="360" t="s">
        <v>109</v>
      </c>
      <c r="CA101" s="360" t="s">
        <v>109</v>
      </c>
      <c r="CB101" s="360" t="s">
        <v>109</v>
      </c>
      <c r="CC101" s="360" t="s">
        <v>109</v>
      </c>
      <c r="CD101" s="360" t="s">
        <v>109</v>
      </c>
      <c r="CE101" s="360" t="s">
        <v>109</v>
      </c>
      <c r="CF101" s="360" t="s">
        <v>109</v>
      </c>
      <c r="CG101" s="360" t="s">
        <v>109</v>
      </c>
      <c r="CH101" s="360" t="s">
        <v>109</v>
      </c>
      <c r="CI101" s="360" t="s">
        <v>109</v>
      </c>
      <c r="CJ101" s="360" t="s">
        <v>109</v>
      </c>
      <c r="CK101" s="360" t="s">
        <v>109</v>
      </c>
      <c r="CL101" s="360" t="s">
        <v>109</v>
      </c>
      <c r="CM101" s="360" t="s">
        <v>109</v>
      </c>
      <c r="CN101" s="360" t="s">
        <v>109</v>
      </c>
      <c r="CO101" s="360" t="s">
        <v>109</v>
      </c>
      <c r="CP101" s="360" t="s">
        <v>109</v>
      </c>
      <c r="CQ101" s="360" t="s">
        <v>109</v>
      </c>
      <c r="CR101" s="360" t="s">
        <v>109</v>
      </c>
      <c r="CS101" s="360" t="s">
        <v>109</v>
      </c>
      <c r="CT101" s="360" t="s">
        <v>109</v>
      </c>
      <c r="CU101" s="360" t="s">
        <v>109</v>
      </c>
      <c r="CV101" s="360" t="s">
        <v>109</v>
      </c>
      <c r="CW101" s="360" t="s">
        <v>109</v>
      </c>
      <c r="CX101" s="360" t="s">
        <v>109</v>
      </c>
      <c r="CY101" s="360" t="s">
        <v>109</v>
      </c>
      <c r="CZ101" s="360" t="s">
        <v>109</v>
      </c>
      <c r="DA101" s="360" t="s">
        <v>109</v>
      </c>
      <c r="DB101" s="360" t="s">
        <v>109</v>
      </c>
      <c r="DC101" s="360" t="s">
        <v>109</v>
      </c>
      <c r="DD101" s="360" t="s">
        <v>109</v>
      </c>
      <c r="DE101" s="360" t="s">
        <v>109</v>
      </c>
      <c r="DF101" s="360" t="s">
        <v>109</v>
      </c>
      <c r="DG101" s="360" t="s">
        <v>109</v>
      </c>
      <c r="DH101" s="360" t="s">
        <v>109</v>
      </c>
      <c r="DI101" s="360" t="s">
        <v>109</v>
      </c>
      <c r="DJ101" s="360" t="s">
        <v>109</v>
      </c>
      <c r="DK101" s="360" t="s">
        <v>109</v>
      </c>
      <c r="DL101" s="360" t="s">
        <v>109</v>
      </c>
    </row>
    <row r="102" ht="31.5">
      <c r="A102" s="351" t="s">
        <v>220</v>
      </c>
      <c r="B102" s="352" t="s">
        <v>229</v>
      </c>
      <c r="C102" s="352" t="s">
        <v>230</v>
      </c>
      <c r="D102" s="360" t="s">
        <v>109</v>
      </c>
      <c r="E102" s="360" t="s">
        <v>109</v>
      </c>
      <c r="F102" s="360" t="s">
        <v>109</v>
      </c>
      <c r="G102" s="360" t="s">
        <v>109</v>
      </c>
      <c r="H102" s="360" t="s">
        <v>109</v>
      </c>
      <c r="I102" s="360" t="s">
        <v>109</v>
      </c>
      <c r="J102" s="360" t="s">
        <v>109</v>
      </c>
      <c r="K102" s="360" t="s">
        <v>109</v>
      </c>
      <c r="L102" s="360" t="s">
        <v>109</v>
      </c>
      <c r="M102" s="360" t="s">
        <v>109</v>
      </c>
      <c r="N102" s="360" t="s">
        <v>109</v>
      </c>
      <c r="O102" s="360" t="s">
        <v>109</v>
      </c>
      <c r="P102" s="360" t="s">
        <v>109</v>
      </c>
      <c r="Q102" s="360" t="s">
        <v>109</v>
      </c>
      <c r="R102" s="360" t="s">
        <v>109</v>
      </c>
      <c r="S102" s="360" t="s">
        <v>109</v>
      </c>
      <c r="T102" s="360" t="s">
        <v>109</v>
      </c>
      <c r="U102" s="360" t="s">
        <v>109</v>
      </c>
      <c r="V102" s="360" t="s">
        <v>109</v>
      </c>
      <c r="W102" s="360" t="s">
        <v>109</v>
      </c>
      <c r="X102" s="360" t="s">
        <v>109</v>
      </c>
      <c r="Y102" s="360" t="s">
        <v>109</v>
      </c>
      <c r="Z102" s="360" t="s">
        <v>109</v>
      </c>
      <c r="AA102" s="360" t="s">
        <v>109</v>
      </c>
      <c r="AB102" s="360" t="s">
        <v>109</v>
      </c>
      <c r="AC102" s="360" t="s">
        <v>109</v>
      </c>
      <c r="AD102" s="360" t="s">
        <v>109</v>
      </c>
      <c r="AE102" s="360" t="s">
        <v>109</v>
      </c>
      <c r="AF102" s="360" t="s">
        <v>109</v>
      </c>
      <c r="AG102" s="360" t="s">
        <v>109</v>
      </c>
      <c r="AH102" s="360" t="s">
        <v>109</v>
      </c>
      <c r="AI102" s="360" t="s">
        <v>109</v>
      </c>
      <c r="AJ102" s="360" t="s">
        <v>109</v>
      </c>
      <c r="AK102" s="360" t="s">
        <v>109</v>
      </c>
      <c r="AL102" s="360" t="s">
        <v>109</v>
      </c>
      <c r="AM102" s="360" t="s">
        <v>109</v>
      </c>
      <c r="AN102" s="360" t="s">
        <v>109</v>
      </c>
      <c r="AO102" s="360" t="s">
        <v>109</v>
      </c>
      <c r="AP102" s="360" t="s">
        <v>109</v>
      </c>
      <c r="AQ102" s="360" t="s">
        <v>109</v>
      </c>
      <c r="AR102" s="360" t="s">
        <v>109</v>
      </c>
      <c r="AS102" s="360" t="s">
        <v>109</v>
      </c>
      <c r="AT102" s="360" t="s">
        <v>109</v>
      </c>
      <c r="AU102" s="360" t="s">
        <v>109</v>
      </c>
      <c r="AV102" s="360" t="s">
        <v>109</v>
      </c>
      <c r="AW102" s="360" t="s">
        <v>109</v>
      </c>
      <c r="AX102" s="360" t="s">
        <v>109</v>
      </c>
      <c r="AY102" s="360" t="s">
        <v>109</v>
      </c>
      <c r="AZ102" s="360" t="s">
        <v>109</v>
      </c>
      <c r="BA102" s="360" t="s">
        <v>109</v>
      </c>
      <c r="BB102" s="360" t="s">
        <v>109</v>
      </c>
      <c r="BC102" s="360" t="s">
        <v>109</v>
      </c>
      <c r="BD102" s="360" t="s">
        <v>109</v>
      </c>
      <c r="BE102" s="360" t="s">
        <v>109</v>
      </c>
      <c r="BF102" s="360" t="s">
        <v>109</v>
      </c>
      <c r="BG102" s="360" t="s">
        <v>109</v>
      </c>
      <c r="BH102" s="360" t="s">
        <v>109</v>
      </c>
      <c r="BI102" s="360" t="s">
        <v>109</v>
      </c>
      <c r="BJ102" s="360" t="s">
        <v>109</v>
      </c>
      <c r="BK102" s="360" t="s">
        <v>109</v>
      </c>
      <c r="BL102" s="360" t="s">
        <v>109</v>
      </c>
      <c r="BM102" s="360" t="s">
        <v>109</v>
      </c>
      <c r="BN102" s="360" t="s">
        <v>109</v>
      </c>
      <c r="BO102" s="360" t="s">
        <v>109</v>
      </c>
      <c r="BP102" s="360" t="s">
        <v>109</v>
      </c>
      <c r="BQ102" s="360" t="s">
        <v>109</v>
      </c>
      <c r="BR102" s="360" t="s">
        <v>109</v>
      </c>
      <c r="BS102" s="360" t="s">
        <v>109</v>
      </c>
      <c r="BT102" s="360" t="s">
        <v>109</v>
      </c>
      <c r="BU102" s="360" t="s">
        <v>109</v>
      </c>
      <c r="BV102" s="360" t="s">
        <v>109</v>
      </c>
      <c r="BW102" s="360" t="s">
        <v>109</v>
      </c>
      <c r="BX102" s="360" t="s">
        <v>109</v>
      </c>
      <c r="BY102" s="360" t="s">
        <v>109</v>
      </c>
      <c r="BZ102" s="360" t="s">
        <v>109</v>
      </c>
      <c r="CA102" s="360" t="s">
        <v>109</v>
      </c>
      <c r="CB102" s="360" t="s">
        <v>109</v>
      </c>
      <c r="CC102" s="360" t="s">
        <v>109</v>
      </c>
      <c r="CD102" s="360" t="s">
        <v>109</v>
      </c>
      <c r="CE102" s="360" t="s">
        <v>109</v>
      </c>
      <c r="CF102" s="360" t="s">
        <v>109</v>
      </c>
      <c r="CG102" s="360" t="s">
        <v>109</v>
      </c>
      <c r="CH102" s="360" t="s">
        <v>109</v>
      </c>
      <c r="CI102" s="360" t="s">
        <v>109</v>
      </c>
      <c r="CJ102" s="360" t="s">
        <v>109</v>
      </c>
      <c r="CK102" s="360" t="s">
        <v>109</v>
      </c>
      <c r="CL102" s="360" t="s">
        <v>109</v>
      </c>
      <c r="CM102" s="360" t="s">
        <v>109</v>
      </c>
      <c r="CN102" s="360" t="s">
        <v>109</v>
      </c>
      <c r="CO102" s="360" t="s">
        <v>109</v>
      </c>
      <c r="CP102" s="360" t="s">
        <v>109</v>
      </c>
      <c r="CQ102" s="360" t="s">
        <v>109</v>
      </c>
      <c r="CR102" s="360" t="s">
        <v>109</v>
      </c>
      <c r="CS102" s="360" t="s">
        <v>109</v>
      </c>
      <c r="CT102" s="360" t="s">
        <v>109</v>
      </c>
      <c r="CU102" s="360" t="s">
        <v>109</v>
      </c>
      <c r="CV102" s="360" t="s">
        <v>109</v>
      </c>
      <c r="CW102" s="360" t="s">
        <v>109</v>
      </c>
      <c r="CX102" s="360" t="s">
        <v>109</v>
      </c>
      <c r="CY102" s="360" t="s">
        <v>109</v>
      </c>
      <c r="CZ102" s="360" t="s">
        <v>109</v>
      </c>
      <c r="DA102" s="360" t="s">
        <v>109</v>
      </c>
      <c r="DB102" s="360" t="s">
        <v>109</v>
      </c>
      <c r="DC102" s="360" t="s">
        <v>109</v>
      </c>
      <c r="DD102" s="360" t="s">
        <v>109</v>
      </c>
      <c r="DE102" s="360" t="s">
        <v>109</v>
      </c>
      <c r="DF102" s="360" t="s">
        <v>109</v>
      </c>
      <c r="DG102" s="360" t="s">
        <v>109</v>
      </c>
      <c r="DH102" s="360" t="s">
        <v>109</v>
      </c>
      <c r="DI102" s="360" t="s">
        <v>109</v>
      </c>
      <c r="DJ102" s="360" t="s">
        <v>109</v>
      </c>
      <c r="DK102" s="360" t="s">
        <v>109</v>
      </c>
      <c r="DL102" s="360" t="s">
        <v>109</v>
      </c>
    </row>
  </sheetData>
  <mergeCells count="39">
    <mergeCell ref="CJ16:CP16"/>
    <mergeCell ref="CQ16:CW16"/>
    <mergeCell ref="CX16:DD16"/>
    <mergeCell ref="DE16:DK16"/>
    <mergeCell ref="AF14:DK14"/>
    <mergeCell ref="DL14:DL17"/>
    <mergeCell ref="AF15:AS15"/>
    <mergeCell ref="AT15:BG15"/>
    <mergeCell ref="BH15:BU15"/>
    <mergeCell ref="BV15:CI15"/>
    <mergeCell ref="CJ15:CW15"/>
    <mergeCell ref="CX15:DK15"/>
    <mergeCell ref="AF16:AL16"/>
    <mergeCell ref="AM16:AS16"/>
    <mergeCell ref="AT16:AZ16"/>
    <mergeCell ref="BA16:BG16"/>
    <mergeCell ref="BH16:BN16"/>
    <mergeCell ref="BO16:BU16"/>
    <mergeCell ref="BV16:CB16"/>
    <mergeCell ref="CC16:CI16"/>
    <mergeCell ref="A14:A17"/>
    <mergeCell ref="B14:B17"/>
    <mergeCell ref="C14:C17"/>
    <mergeCell ref="D14:Q15"/>
    <mergeCell ref="R14:AE15"/>
    <mergeCell ref="D16:J16"/>
    <mergeCell ref="K16:Q16"/>
    <mergeCell ref="R16:X16"/>
    <mergeCell ref="Y16:AE16"/>
    <mergeCell ref="A9:AE9"/>
    <mergeCell ref="A10:AE10"/>
    <mergeCell ref="A11:AE11"/>
    <mergeCell ref="A12:AE12"/>
    <mergeCell ref="A13:DK13"/>
    <mergeCell ref="A4:AE4"/>
    <mergeCell ref="A5:AE5"/>
    <mergeCell ref="A6:AE6"/>
    <mergeCell ref="A7:AE7"/>
    <mergeCell ref="A8:AE8"/>
  </mergeCells>
  <pageMargins left="0.70866099999999987" right="0.70866099999999987" top="0.748031" bottom="0.748031" header="0.31496099999999999" footer="0.31496099999999999"/>
  <pageSetup paperSize="8" scale="21" fitToWidth="2" orientation="landscape"/>
  <headerFooter>
    <oddHeader>&amp;C&amp;P</oddHead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pageSetUpPr fitToPage="1"/>
  </sheetPr>
  <sheetViews>
    <sheetView showZeros="0" tabSelected="1" zoomScale="69" zoomScaleNormal="69" workbookViewId="0">
      <pane xSplit="6" ySplit="18" topLeftCell="G463" activePane="bottomRight" state="frozen"/>
      <selection activeCell="P380" sqref="P380"/>
      <selection pane="topRight"/>
      <selection pane="bottomLeft"/>
      <selection pane="bottomRight" activeCell="R383" sqref="R383"/>
    </sheetView>
  </sheetViews>
  <sheetFormatPr defaultColWidth="10.25" defaultRowHeight="15.75" customHeight="1"/>
  <cols>
    <col customWidth="1" min="1" max="1" style="361" width="10.125"/>
    <col customWidth="1" min="2" max="2" style="362" width="85.25"/>
    <col customWidth="1" min="3" max="3" style="363" width="12.25"/>
    <col customWidth="1" hidden="1" min="4" max="4" style="364" width="12"/>
    <col customWidth="1" hidden="1" min="5" max="5" style="365" width="12.375"/>
    <col customWidth="1" hidden="1" min="6" max="6" style="365" width="13.125"/>
    <col customWidth="1" min="7" max="7" style="365" width="16"/>
    <col customWidth="1" min="8" max="8" style="365" width="12.75"/>
    <col customWidth="1" min="9" max="9" style="365" width="15.625"/>
    <col customWidth="1" min="10" max="10" style="365" width="16.625"/>
    <col customWidth="1" min="11" max="11" style="365" width="13.125"/>
    <col customWidth="1" min="12" max="12" style="365" width="16.625"/>
    <col customWidth="1" min="13" max="13" style="365" width="13.125"/>
    <col customWidth="1" min="14" max="14" style="365" width="16.625"/>
    <col customWidth="1" min="15" max="15" style="365" width="13"/>
    <col customWidth="1" min="16" max="16" style="365" width="17.25"/>
    <col customWidth="1" min="17" max="17" style="365" width="16.75"/>
    <col customWidth="1" min="18" max="18" style="365" width="20.25"/>
    <col customWidth="1" min="19" max="19" style="365" width="10.375"/>
    <col bestFit="1" customWidth="1" min="20" max="20" style="365" width="15.875"/>
    <col customWidth="1" min="21" max="257" style="365" width="10.25"/>
  </cols>
  <sheetData>
    <row r="1" ht="15.75" customHeight="1">
      <c r="R1" s="114" t="s">
        <v>734</v>
      </c>
    </row>
    <row r="2" ht="15.75" customHeight="1">
      <c r="R2" s="114" t="s">
        <v>1</v>
      </c>
    </row>
    <row r="3" ht="15.75" customHeight="1">
      <c r="R3" s="337" t="s">
        <v>2</v>
      </c>
    </row>
    <row r="4" ht="22.5">
      <c r="A4" s="998" t="s">
        <v>735</v>
      </c>
      <c r="B4" s="998"/>
      <c r="C4" s="998"/>
      <c r="D4" s="998"/>
      <c r="E4" s="998"/>
      <c r="F4" s="998"/>
      <c r="G4" s="998"/>
      <c r="H4" s="998"/>
      <c r="I4" s="998"/>
      <c r="J4" s="998"/>
      <c r="K4" s="998"/>
      <c r="L4" s="998"/>
      <c r="M4" s="998"/>
      <c r="N4" s="998"/>
      <c r="O4" s="998"/>
      <c r="P4" s="998"/>
      <c r="Q4" s="998"/>
      <c r="R4" s="998"/>
      <c r="S4" s="366"/>
    </row>
    <row r="5" ht="22.5">
      <c r="A5" s="998"/>
      <c r="B5" s="998"/>
      <c r="C5" s="998"/>
      <c r="D5" s="998"/>
      <c r="E5" s="998"/>
      <c r="F5" s="998"/>
      <c r="G5" s="998"/>
      <c r="H5" s="998"/>
      <c r="I5" s="998"/>
      <c r="J5" s="998"/>
      <c r="K5" s="998"/>
      <c r="L5" s="998"/>
      <c r="M5" s="998"/>
      <c r="N5" s="998"/>
      <c r="O5" s="998"/>
      <c r="P5" s="998"/>
      <c r="Q5" s="998"/>
      <c r="R5" s="998"/>
      <c r="S5" s="366"/>
    </row>
    <row r="6">
      <c r="A6" s="367"/>
      <c r="B6" s="368"/>
      <c r="C6" s="369"/>
      <c r="D6" s="370"/>
      <c r="E6" s="371"/>
      <c r="F6" s="371"/>
      <c r="G6" s="371"/>
      <c r="H6" s="371"/>
      <c r="I6" s="371"/>
      <c r="J6" s="371"/>
      <c r="K6" s="371"/>
      <c r="L6" s="371"/>
      <c r="M6" s="371"/>
      <c r="N6" s="371"/>
      <c r="O6" s="371"/>
      <c r="P6" s="371"/>
      <c r="Q6" s="371"/>
      <c r="R6" s="371"/>
    </row>
    <row r="7" ht="21.75" customHeight="1">
      <c r="A7" s="999" t="s">
        <v>736</v>
      </c>
      <c r="B7" s="999"/>
      <c r="C7" s="999"/>
      <c r="D7" s="999"/>
      <c r="E7" s="999"/>
      <c r="F7" s="999"/>
      <c r="G7" s="999"/>
      <c r="H7" s="999"/>
      <c r="I7" s="999"/>
      <c r="J7" s="999"/>
      <c r="K7" s="999"/>
      <c r="L7" s="999"/>
      <c r="M7" s="999"/>
      <c r="N7" s="999"/>
      <c r="O7" s="999"/>
      <c r="P7" s="999"/>
      <c r="Q7" s="999"/>
      <c r="R7" s="999"/>
    </row>
    <row r="8">
      <c r="A8" s="1000" t="s">
        <v>737</v>
      </c>
      <c r="B8" s="1000"/>
      <c r="C8" s="1000"/>
      <c r="D8" s="1000"/>
      <c r="E8" s="1000"/>
      <c r="F8" s="1000"/>
      <c r="G8" s="1000"/>
      <c r="H8" s="1000"/>
      <c r="I8" s="1000"/>
      <c r="J8" s="1000"/>
      <c r="K8" s="1000"/>
      <c r="L8" s="1000"/>
      <c r="M8" s="1000"/>
      <c r="N8" s="1000"/>
      <c r="O8" s="1000"/>
      <c r="P8" s="1000"/>
      <c r="Q8" s="1000"/>
      <c r="R8" s="1000"/>
      <c r="S8" s="1"/>
    </row>
    <row r="9" ht="26.25" customHeight="1">
      <c r="A9" s="969" t="s">
        <v>738</v>
      </c>
      <c r="B9" s="969"/>
      <c r="C9" s="969"/>
      <c r="D9" s="969"/>
      <c r="E9" s="969"/>
      <c r="F9" s="969"/>
      <c r="G9" s="969"/>
      <c r="H9" s="969"/>
      <c r="I9" s="969"/>
      <c r="J9" s="969"/>
      <c r="K9" s="969"/>
      <c r="L9" s="969"/>
      <c r="M9" s="969"/>
      <c r="N9" s="969"/>
      <c r="O9" s="969"/>
      <c r="P9" s="969"/>
      <c r="Q9" s="969"/>
      <c r="R9" s="969"/>
      <c r="S9" s="1"/>
    </row>
    <row r="10" ht="18.75">
      <c r="A10" s="969" t="s">
        <v>739</v>
      </c>
      <c r="B10" s="969"/>
      <c r="C10" s="969"/>
      <c r="D10" s="969"/>
      <c r="E10" s="969"/>
      <c r="F10" s="969"/>
      <c r="G10" s="969"/>
      <c r="H10" s="969"/>
      <c r="I10" s="969"/>
      <c r="J10" s="969"/>
      <c r="K10" s="969"/>
      <c r="L10" s="969"/>
      <c r="M10" s="969"/>
      <c r="N10" s="969"/>
      <c r="O10" s="969"/>
      <c r="P10" s="969"/>
      <c r="Q10" s="969"/>
      <c r="R10" s="969"/>
    </row>
    <row r="11" ht="18.75">
      <c r="A11" s="367"/>
      <c r="B11" s="372"/>
      <c r="C11" s="369"/>
      <c r="D11" s="370"/>
      <c r="E11" s="371"/>
      <c r="F11" s="371"/>
      <c r="G11" s="373"/>
      <c r="H11" s="374"/>
      <c r="I11" s="371"/>
      <c r="J11" s="371"/>
      <c r="K11" s="373"/>
      <c r="L11" s="371"/>
      <c r="M11" s="373"/>
      <c r="N11" s="371"/>
      <c r="O11" s="373"/>
      <c r="P11" s="371"/>
      <c r="Q11" s="371"/>
      <c r="R11" s="371"/>
    </row>
    <row r="12" ht="27.75" customHeight="1">
      <c r="A12" s="1001" t="s">
        <v>740</v>
      </c>
      <c r="B12" s="1001"/>
      <c r="C12" s="1001"/>
      <c r="D12" s="1001"/>
      <c r="E12" s="1001"/>
      <c r="F12" s="1001"/>
      <c r="G12" s="1001"/>
      <c r="H12" s="1001"/>
      <c r="I12" s="1001"/>
      <c r="J12" s="1001"/>
      <c r="K12" s="1001"/>
      <c r="L12" s="1001"/>
      <c r="M12" s="1001"/>
      <c r="N12" s="1001"/>
      <c r="O12" s="1001"/>
      <c r="P12" s="1001"/>
      <c r="Q12" s="1001"/>
      <c r="R12" s="1001"/>
    </row>
    <row r="13">
      <c r="A13" s="1000" t="s">
        <v>741</v>
      </c>
      <c r="B13" s="1000"/>
      <c r="C13" s="1000"/>
      <c r="D13" s="1000"/>
      <c r="E13" s="1000"/>
      <c r="F13" s="1000"/>
      <c r="G13" s="1000"/>
      <c r="H13" s="1000"/>
      <c r="I13" s="1000"/>
      <c r="J13" s="1000"/>
      <c r="K13" s="1000"/>
      <c r="L13" s="1000"/>
      <c r="M13" s="1000"/>
      <c r="N13" s="1000"/>
      <c r="O13" s="1000"/>
      <c r="P13" s="1000"/>
      <c r="Q13" s="1000"/>
      <c r="R13" s="1000"/>
    </row>
    <row r="14">
      <c r="A14" s="371"/>
      <c r="B14" s="375"/>
      <c r="C14" s="371"/>
      <c r="D14" s="371"/>
      <c r="E14" s="371"/>
      <c r="F14" s="371"/>
      <c r="G14" s="371"/>
      <c r="H14" s="371"/>
      <c r="I14" s="371"/>
      <c r="J14" s="371"/>
      <c r="K14" s="371"/>
      <c r="L14" s="371"/>
      <c r="M14" s="371"/>
      <c r="N14" s="371"/>
      <c r="O14" s="371"/>
      <c r="P14" s="371"/>
      <c r="Q14" s="371"/>
      <c r="R14" s="371"/>
    </row>
    <row r="15">
      <c r="A15" s="371"/>
      <c r="B15" s="375"/>
      <c r="C15" s="371"/>
      <c r="D15" s="371"/>
      <c r="E15" s="371"/>
      <c r="F15" s="371"/>
      <c r="G15" s="371"/>
      <c r="H15" s="371"/>
      <c r="I15" s="371"/>
      <c r="J15" s="371"/>
      <c r="K15" s="371"/>
      <c r="L15" s="371"/>
      <c r="M15" s="371"/>
      <c r="N15" s="371"/>
      <c r="O15" s="371"/>
      <c r="P15" s="371"/>
      <c r="Q15" s="371"/>
      <c r="R15" s="371"/>
    </row>
    <row r="16" ht="18.75" customHeight="1">
      <c r="A16" s="1002" t="s">
        <v>742</v>
      </c>
      <c r="B16" s="1002"/>
      <c r="C16" s="1002"/>
      <c r="D16" s="1002"/>
      <c r="E16" s="1002"/>
      <c r="F16" s="1002"/>
      <c r="G16" s="1002"/>
      <c r="H16" s="1002"/>
      <c r="I16" s="1002"/>
      <c r="J16" s="1002"/>
      <c r="K16" s="1002"/>
      <c r="L16" s="1002"/>
      <c r="M16" s="1002"/>
      <c r="N16" s="1002"/>
      <c r="O16" s="1002"/>
      <c r="P16" s="1002"/>
      <c r="Q16" s="1002"/>
      <c r="R16" s="1002"/>
      <c r="S16" s="376"/>
    </row>
    <row r="17" ht="55.5" customHeight="1">
      <c r="A17" s="1003" t="s">
        <v>743</v>
      </c>
      <c r="B17" s="1005" t="s">
        <v>744</v>
      </c>
      <c r="C17" s="1007" t="s">
        <v>745</v>
      </c>
      <c r="D17" s="377" t="s">
        <v>746</v>
      </c>
      <c r="E17" s="1009" t="s">
        <v>747</v>
      </c>
      <c r="F17" s="1010"/>
      <c r="G17" s="1011" t="s">
        <v>748</v>
      </c>
      <c r="H17" s="1011"/>
      <c r="I17" s="1009" t="s">
        <v>749</v>
      </c>
      <c r="J17" s="1010"/>
      <c r="K17" s="1011" t="s">
        <v>750</v>
      </c>
      <c r="L17" s="1011"/>
      <c r="M17" s="1009" t="s">
        <v>751</v>
      </c>
      <c r="N17" s="1010"/>
      <c r="O17" s="1011" t="s">
        <v>752</v>
      </c>
      <c r="P17" s="1011"/>
      <c r="Q17" s="1012" t="s">
        <v>753</v>
      </c>
      <c r="R17" s="1013"/>
      <c r="S17" s="378"/>
    </row>
    <row r="18" ht="72" customHeight="1">
      <c r="A18" s="1004"/>
      <c r="B18" s="1006"/>
      <c r="C18" s="1008"/>
      <c r="D18" s="379" t="s">
        <v>267</v>
      </c>
      <c r="E18" s="380" t="s">
        <v>43</v>
      </c>
      <c r="F18" s="381" t="s">
        <v>267</v>
      </c>
      <c r="G18" s="382" t="s">
        <v>429</v>
      </c>
      <c r="H18" s="383" t="s">
        <v>267</v>
      </c>
      <c r="I18" s="384" t="s">
        <v>429</v>
      </c>
      <c r="J18" s="381" t="s">
        <v>267</v>
      </c>
      <c r="K18" s="384" t="s">
        <v>429</v>
      </c>
      <c r="L18" s="385" t="s">
        <v>267</v>
      </c>
      <c r="M18" s="384" t="s">
        <v>429</v>
      </c>
      <c r="N18" s="386" t="s">
        <v>754</v>
      </c>
      <c r="O18" s="384" t="s">
        <v>429</v>
      </c>
      <c r="P18" s="383" t="s">
        <v>754</v>
      </c>
      <c r="Q18" s="384" t="s">
        <v>429</v>
      </c>
      <c r="R18" s="381" t="s">
        <v>754</v>
      </c>
      <c r="S18" s="387"/>
    </row>
    <row r="19" s="388" customFormat="1" ht="30.75" customHeight="1">
      <c r="A19" s="389">
        <v>1</v>
      </c>
      <c r="B19" s="390">
        <v>2</v>
      </c>
      <c r="C19" s="391">
        <v>3</v>
      </c>
      <c r="D19" s="392" t="s">
        <v>755</v>
      </c>
      <c r="E19" s="393" t="s">
        <v>563</v>
      </c>
      <c r="F19" s="394" t="s">
        <v>564</v>
      </c>
      <c r="G19" s="395" t="s">
        <v>755</v>
      </c>
      <c r="H19" s="396" t="s">
        <v>563</v>
      </c>
      <c r="I19" s="393" t="s">
        <v>564</v>
      </c>
      <c r="J19" s="394" t="s">
        <v>565</v>
      </c>
      <c r="K19" s="395" t="s">
        <v>566</v>
      </c>
      <c r="L19" s="396" t="s">
        <v>522</v>
      </c>
      <c r="M19" s="393" t="s">
        <v>567</v>
      </c>
      <c r="N19" s="394" t="s">
        <v>568</v>
      </c>
      <c r="O19" s="395" t="s">
        <v>756</v>
      </c>
      <c r="P19" s="396" t="s">
        <v>757</v>
      </c>
      <c r="Q19" s="393" t="s">
        <v>758</v>
      </c>
      <c r="R19" s="394" t="s">
        <v>759</v>
      </c>
      <c r="S19" s="397"/>
    </row>
    <row r="20" s="388" customFormat="1" ht="18.75">
      <c r="A20" s="1014" t="s">
        <v>760</v>
      </c>
      <c r="B20" s="1015"/>
      <c r="C20" s="1015"/>
      <c r="D20" s="1016"/>
      <c r="E20" s="1016"/>
      <c r="F20" s="1016"/>
      <c r="G20" s="1016"/>
      <c r="H20" s="1016"/>
      <c r="I20" s="1016"/>
      <c r="J20" s="1016"/>
      <c r="K20" s="1016"/>
      <c r="L20" s="1016"/>
      <c r="M20" s="1016"/>
      <c r="N20" s="1016"/>
      <c r="O20" s="1016"/>
      <c r="P20" s="1016"/>
      <c r="Q20" s="1016"/>
      <c r="R20" s="1017"/>
      <c r="S20" s="398"/>
    </row>
    <row r="21" s="388" customFormat="1">
      <c r="A21" s="399" t="s">
        <v>761</v>
      </c>
      <c r="B21" s="400" t="s">
        <v>762</v>
      </c>
      <c r="C21" s="401" t="s">
        <v>763</v>
      </c>
      <c r="D21" s="402">
        <f t="shared" ref="D21:I21" si="0">D22+D26+D27+D28+D29+D30+D31+D32+D35</f>
        <v>76.782303050000024</v>
      </c>
      <c r="E21" s="403">
        <f t="shared" si="0"/>
        <v>150.267</v>
      </c>
      <c r="F21" s="404">
        <f t="shared" si="0"/>
        <v>150.45948968333335</v>
      </c>
      <c r="G21" s="405">
        <f t="shared" si="0"/>
        <v>180.03210989999999</v>
      </c>
      <c r="H21" s="406">
        <f t="shared" si="0"/>
        <v>180.03210989999999</v>
      </c>
      <c r="I21" s="407">
        <f t="shared" si="0"/>
        <v>319.65132279999904</v>
      </c>
      <c r="J21" s="408">
        <v>319.65132279999904</v>
      </c>
      <c r="K21" s="405">
        <v>289.27499799999998</v>
      </c>
      <c r="L21" s="409">
        <f>L22+L26+L27+L28+L29+L30+L31+L32+L35</f>
        <v>506.48064339166672</v>
      </c>
      <c r="M21" s="405">
        <v>305.90024053702291</v>
      </c>
      <c r="N21" s="409">
        <f>N22+N26+N27+N28+N29+N30+N31+N32+N35</f>
        <v>347.61332150999999</v>
      </c>
      <c r="O21" s="405">
        <v>309.01514055666667</v>
      </c>
      <c r="P21" s="409">
        <f>P22+P26+P27+P28+P29+P30+P31+P32+P35</f>
        <v>407.49284853999995</v>
      </c>
      <c r="Q21" s="410">
        <f t="shared" ref="Q21:Q83" si="1">G21+I21+K21+M21+O21</f>
        <v>1403.8738117936887</v>
      </c>
      <c r="R21" s="411">
        <f>G21+I21+K21+N21+P21</f>
        <v>1544.064600749999</v>
      </c>
      <c r="S21" s="412"/>
    </row>
    <row r="22" s="388" customFormat="1">
      <c r="A22" s="413" t="s">
        <v>124</v>
      </c>
      <c r="B22" s="414" t="s">
        <v>764</v>
      </c>
      <c r="C22" s="415" t="s">
        <v>763</v>
      </c>
      <c r="D22" s="416"/>
      <c r="E22" s="417"/>
      <c r="F22" s="418"/>
      <c r="G22" s="419"/>
      <c r="H22" s="419"/>
      <c r="I22" s="420"/>
      <c r="J22" s="421"/>
      <c r="K22" s="422"/>
      <c r="L22" s="423"/>
      <c r="M22" s="422"/>
      <c r="N22" s="423"/>
      <c r="O22" s="422"/>
      <c r="P22" s="423"/>
      <c r="Q22" s="417">
        <f t="shared" si="1"/>
        <v>0</v>
      </c>
      <c r="R22" s="424">
        <f t="shared" ref="R22:R26" si="2">H22+J22+L22+N22+P22</f>
        <v>0</v>
      </c>
      <c r="S22" s="412"/>
    </row>
    <row r="23" s="388" customFormat="1" ht="31.5">
      <c r="A23" s="413" t="s">
        <v>126</v>
      </c>
      <c r="B23" s="425" t="s">
        <v>765</v>
      </c>
      <c r="C23" s="415" t="s">
        <v>763</v>
      </c>
      <c r="D23" s="416"/>
      <c r="E23" s="417"/>
      <c r="F23" s="418"/>
      <c r="G23" s="419"/>
      <c r="H23" s="419"/>
      <c r="I23" s="420"/>
      <c r="J23" s="421"/>
      <c r="K23" s="422"/>
      <c r="L23" s="423"/>
      <c r="M23" s="422"/>
      <c r="N23" s="423"/>
      <c r="O23" s="422"/>
      <c r="P23" s="423"/>
      <c r="Q23" s="417">
        <f t="shared" si="1"/>
        <v>0</v>
      </c>
      <c r="R23" s="424">
        <f t="shared" si="2"/>
        <v>0</v>
      </c>
      <c r="S23" s="412"/>
    </row>
    <row r="24" s="388" customFormat="1" ht="31.5">
      <c r="A24" s="413" t="s">
        <v>134</v>
      </c>
      <c r="B24" s="425" t="s">
        <v>766</v>
      </c>
      <c r="C24" s="415" t="s">
        <v>763</v>
      </c>
      <c r="D24" s="416"/>
      <c r="E24" s="417"/>
      <c r="F24" s="418"/>
      <c r="G24" s="419"/>
      <c r="H24" s="419"/>
      <c r="I24" s="420"/>
      <c r="J24" s="421"/>
      <c r="K24" s="422"/>
      <c r="L24" s="423"/>
      <c r="M24" s="422"/>
      <c r="N24" s="423"/>
      <c r="O24" s="422"/>
      <c r="P24" s="423"/>
      <c r="Q24" s="417">
        <f t="shared" si="1"/>
        <v>0</v>
      </c>
      <c r="R24" s="424">
        <f t="shared" si="2"/>
        <v>0</v>
      </c>
      <c r="S24" s="412"/>
    </row>
    <row r="25" s="388" customFormat="1" ht="31.5">
      <c r="A25" s="413" t="s">
        <v>140</v>
      </c>
      <c r="B25" s="425" t="s">
        <v>767</v>
      </c>
      <c r="C25" s="415" t="s">
        <v>763</v>
      </c>
      <c r="D25" s="416"/>
      <c r="E25" s="417"/>
      <c r="F25" s="418"/>
      <c r="G25" s="419"/>
      <c r="H25" s="419"/>
      <c r="I25" s="420"/>
      <c r="J25" s="421"/>
      <c r="K25" s="422"/>
      <c r="L25" s="423"/>
      <c r="M25" s="422"/>
      <c r="N25" s="423"/>
      <c r="O25" s="422"/>
      <c r="P25" s="423"/>
      <c r="Q25" s="417">
        <f t="shared" si="1"/>
        <v>0</v>
      </c>
      <c r="R25" s="424">
        <f t="shared" si="2"/>
        <v>0</v>
      </c>
      <c r="S25" s="412"/>
    </row>
    <row r="26" s="388" customFormat="1">
      <c r="A26" s="413" t="s">
        <v>155</v>
      </c>
      <c r="B26" s="414" t="s">
        <v>768</v>
      </c>
      <c r="C26" s="415" t="s">
        <v>763</v>
      </c>
      <c r="D26" s="416"/>
      <c r="E26" s="417"/>
      <c r="F26" s="418"/>
      <c r="G26" s="419"/>
      <c r="H26" s="419"/>
      <c r="I26" s="420"/>
      <c r="J26" s="421"/>
      <c r="K26" s="422"/>
      <c r="L26" s="423"/>
      <c r="M26" s="422"/>
      <c r="N26" s="423"/>
      <c r="O26" s="422"/>
      <c r="P26" s="423"/>
      <c r="Q26" s="417">
        <f t="shared" si="1"/>
        <v>0</v>
      </c>
      <c r="R26" s="424">
        <f t="shared" si="2"/>
        <v>0</v>
      </c>
      <c r="S26" s="412"/>
    </row>
    <row r="27" s="388" customFormat="1">
      <c r="A27" s="426" t="s">
        <v>300</v>
      </c>
      <c r="B27" s="427" t="s">
        <v>769</v>
      </c>
      <c r="C27" s="428" t="s">
        <v>763</v>
      </c>
      <c r="D27" s="429">
        <v>67.665333041666699</v>
      </c>
      <c r="E27" s="430">
        <v>116.893</v>
      </c>
      <c r="F27" s="431">
        <f>140.27222796/1.2</f>
        <v>116.89352330000001</v>
      </c>
      <c r="G27" s="432">
        <f>164.39808799/1.2</f>
        <v>136.99840665833332</v>
      </c>
      <c r="H27" s="432">
        <f>164.39808799/1.2</f>
        <v>136.99840665833332</v>
      </c>
      <c r="I27" s="433">
        <f>292.791037099999/1.2</f>
        <v>243.99253091666586</v>
      </c>
      <c r="J27" s="434">
        <v>243.99253091666586</v>
      </c>
      <c r="K27" s="435">
        <v>289.27499799999998</v>
      </c>
      <c r="L27" s="436">
        <f>378.12887005/1.2</f>
        <v>315.10739170833335</v>
      </c>
      <c r="M27" s="435">
        <v>305.90024053702291</v>
      </c>
      <c r="N27" s="436">
        <f>N36+N81</f>
        <v>347.61332150999999</v>
      </c>
      <c r="O27" s="435">
        <v>309.01514055666667</v>
      </c>
      <c r="P27" s="436">
        <f>P36+P81</f>
        <v>407.49284853999995</v>
      </c>
      <c r="Q27" s="437">
        <f t="shared" si="1"/>
        <v>1285.1813166686889</v>
      </c>
      <c r="R27" s="431">
        <f>G27+I27+K27+N27+P27</f>
        <v>1425.3721056249992</v>
      </c>
      <c r="S27" s="412"/>
    </row>
    <row r="28" s="388" customFormat="1">
      <c r="A28" s="413" t="s">
        <v>306</v>
      </c>
      <c r="B28" s="414" t="s">
        <v>770</v>
      </c>
      <c r="C28" s="415" t="s">
        <v>763</v>
      </c>
      <c r="D28" s="416"/>
      <c r="E28" s="417"/>
      <c r="F28" s="418"/>
      <c r="G28" s="419"/>
      <c r="H28" s="419"/>
      <c r="I28" s="420"/>
      <c r="J28" s="421"/>
      <c r="K28" s="422"/>
      <c r="L28" s="423"/>
      <c r="M28" s="422"/>
      <c r="N28" s="423"/>
      <c r="O28" s="422"/>
      <c r="P28" s="423"/>
      <c r="Q28" s="417">
        <f t="shared" si="1"/>
        <v>0</v>
      </c>
      <c r="R28" s="424">
        <f>H28+J28+L28+N28+P28</f>
        <v>0</v>
      </c>
      <c r="S28" s="412"/>
    </row>
    <row r="29" s="388" customFormat="1">
      <c r="A29" s="426" t="s">
        <v>308</v>
      </c>
      <c r="B29" s="427" t="s">
        <v>771</v>
      </c>
      <c r="C29" s="428" t="s">
        <v>763</v>
      </c>
      <c r="D29" s="429">
        <v>3.1832740899999998</v>
      </c>
      <c r="E29" s="430">
        <v>21.684000000000001</v>
      </c>
      <c r="F29" s="431">
        <f>26.21710653/1.2</f>
        <v>21.847588774999998</v>
      </c>
      <c r="G29" s="432">
        <f>(25170.8+37907127.79)/1.2/1000000</f>
        <v>31.610248824999999</v>
      </c>
      <c r="H29" s="432">
        <f>(25170.8+37907127.79)/1.2/1000000</f>
        <v>31.610248824999999</v>
      </c>
      <c r="I29" s="433">
        <f>52.8401247199999/1.2</f>
        <v>44.033437266666581</v>
      </c>
      <c r="J29" s="434">
        <v>44.033437266666581</v>
      </c>
      <c r="K29" s="435"/>
      <c r="L29" s="436">
        <f>(129016822.48+4169846.83+8825477.6)/1.2/1000000</f>
        <v>118.34345575833333</v>
      </c>
      <c r="M29" s="435"/>
      <c r="N29" s="436"/>
      <c r="O29" s="435"/>
      <c r="P29" s="436"/>
      <c r="Q29" s="437">
        <f t="shared" si="1"/>
        <v>75.643686091666581</v>
      </c>
      <c r="R29" s="438">
        <f>G29+I29+K29+N29+P29</f>
        <v>75.643686091666581</v>
      </c>
      <c r="S29" s="412"/>
    </row>
    <row r="30" s="388" customFormat="1">
      <c r="A30" s="413" t="s">
        <v>218</v>
      </c>
      <c r="B30" s="414" t="s">
        <v>772</v>
      </c>
      <c r="C30" s="415" t="s">
        <v>763</v>
      </c>
      <c r="D30" s="416"/>
      <c r="E30" s="417"/>
      <c r="F30" s="418"/>
      <c r="G30" s="419"/>
      <c r="H30" s="419"/>
      <c r="I30" s="420"/>
      <c r="J30" s="421"/>
      <c r="K30" s="422"/>
      <c r="L30" s="423"/>
      <c r="M30" s="422"/>
      <c r="N30" s="423"/>
      <c r="O30" s="422"/>
      <c r="P30" s="423"/>
      <c r="Q30" s="417">
        <f t="shared" si="1"/>
        <v>0</v>
      </c>
      <c r="R30" s="424">
        <f t="shared" ref="R30:R34" si="3">H30+J30+L30+N30+P30</f>
        <v>0</v>
      </c>
      <c r="S30" s="412"/>
    </row>
    <row r="31" s="388" customFormat="1">
      <c r="A31" s="413" t="s">
        <v>773</v>
      </c>
      <c r="B31" s="414" t="s">
        <v>774</v>
      </c>
      <c r="C31" s="415" t="s">
        <v>763</v>
      </c>
      <c r="D31" s="416"/>
      <c r="E31" s="417"/>
      <c r="F31" s="418"/>
      <c r="G31" s="419"/>
      <c r="H31" s="419"/>
      <c r="I31" s="420"/>
      <c r="J31" s="421"/>
      <c r="K31" s="422"/>
      <c r="L31" s="423"/>
      <c r="M31" s="422"/>
      <c r="N31" s="423"/>
      <c r="O31" s="422"/>
      <c r="P31" s="423"/>
      <c r="Q31" s="417">
        <f t="shared" si="1"/>
        <v>0</v>
      </c>
      <c r="R31" s="424">
        <f t="shared" si="3"/>
        <v>0</v>
      </c>
      <c r="S31" s="412"/>
    </row>
    <row r="32" s="388" customFormat="1" ht="31.5">
      <c r="A32" s="413" t="s">
        <v>775</v>
      </c>
      <c r="B32" s="425" t="s">
        <v>776</v>
      </c>
      <c r="C32" s="415" t="s">
        <v>763</v>
      </c>
      <c r="D32" s="416"/>
      <c r="E32" s="417"/>
      <c r="F32" s="418"/>
      <c r="G32" s="419"/>
      <c r="H32" s="419"/>
      <c r="I32" s="420"/>
      <c r="J32" s="421"/>
      <c r="K32" s="422"/>
      <c r="L32" s="423"/>
      <c r="M32" s="422"/>
      <c r="N32" s="423"/>
      <c r="O32" s="422"/>
      <c r="P32" s="423"/>
      <c r="Q32" s="417">
        <f t="shared" si="1"/>
        <v>0</v>
      </c>
      <c r="R32" s="424">
        <f t="shared" si="3"/>
        <v>0</v>
      </c>
      <c r="S32" s="412"/>
    </row>
    <row r="33" s="388" customFormat="1">
      <c r="A33" s="413" t="s">
        <v>777</v>
      </c>
      <c r="B33" s="414" t="s">
        <v>778</v>
      </c>
      <c r="C33" s="415" t="s">
        <v>763</v>
      </c>
      <c r="D33" s="416"/>
      <c r="E33" s="417"/>
      <c r="F33" s="418"/>
      <c r="G33" s="419"/>
      <c r="H33" s="419"/>
      <c r="I33" s="420"/>
      <c r="J33" s="421"/>
      <c r="K33" s="422"/>
      <c r="L33" s="423"/>
      <c r="M33" s="422"/>
      <c r="N33" s="423"/>
      <c r="O33" s="422"/>
      <c r="P33" s="423"/>
      <c r="Q33" s="417">
        <f t="shared" si="1"/>
        <v>0</v>
      </c>
      <c r="R33" s="424">
        <f t="shared" si="3"/>
        <v>0</v>
      </c>
      <c r="S33" s="412"/>
    </row>
    <row r="34" s="388" customFormat="1">
      <c r="A34" s="413" t="s">
        <v>779</v>
      </c>
      <c r="B34" s="414" t="s">
        <v>780</v>
      </c>
      <c r="C34" s="415" t="s">
        <v>763</v>
      </c>
      <c r="D34" s="416"/>
      <c r="E34" s="417"/>
      <c r="F34" s="418"/>
      <c r="G34" s="419"/>
      <c r="H34" s="419"/>
      <c r="I34" s="420"/>
      <c r="J34" s="421"/>
      <c r="K34" s="422"/>
      <c r="L34" s="423"/>
      <c r="M34" s="422"/>
      <c r="N34" s="423"/>
      <c r="O34" s="422"/>
      <c r="P34" s="423"/>
      <c r="Q34" s="417">
        <f t="shared" si="1"/>
        <v>0</v>
      </c>
      <c r="R34" s="424">
        <f t="shared" si="3"/>
        <v>0</v>
      </c>
      <c r="S34" s="412"/>
    </row>
    <row r="35" s="388" customFormat="1">
      <c r="A35" s="439" t="s">
        <v>781</v>
      </c>
      <c r="B35" s="440" t="s">
        <v>782</v>
      </c>
      <c r="C35" s="441" t="s">
        <v>763</v>
      </c>
      <c r="D35" s="442">
        <v>5.9336959183333304</v>
      </c>
      <c r="E35" s="443">
        <v>11.69</v>
      </c>
      <c r="F35" s="444">
        <f>14.06205313/1.2</f>
        <v>11.718377608333334</v>
      </c>
      <c r="G35" s="445">
        <f>13.7081453/1.2</f>
        <v>11.423454416666667</v>
      </c>
      <c r="H35" s="445">
        <f>13.7081453/1.2</f>
        <v>11.423454416666667</v>
      </c>
      <c r="I35" s="446">
        <f>(6605414.83+366281.599999999+25091697.4699999+289673.06+1716000+3881358.58)/1000000/1.2</f>
        <v>31.625354616666584</v>
      </c>
      <c r="J35" s="447">
        <v>31.625354616666584</v>
      </c>
      <c r="K35" s="448"/>
      <c r="L35" s="449">
        <f>(11510983.96+2291204.46+52147402.47+2899642.92+60000+1804600+11340947.55+977400+4603573.75)/1.2/1000000</f>
        <v>73.029795925000002</v>
      </c>
      <c r="M35" s="448"/>
      <c r="N35" s="449"/>
      <c r="O35" s="448"/>
      <c r="P35" s="449"/>
      <c r="Q35" s="450">
        <f t="shared" si="1"/>
        <v>43.048809033333249</v>
      </c>
      <c r="R35" s="451">
        <f t="shared" ref="R35:R36" si="4">G35+I35+K35+N35+P35</f>
        <v>43.048809033333249</v>
      </c>
      <c r="S35" s="412"/>
    </row>
    <row r="36" s="388" customFormat="1" ht="31.5">
      <c r="A36" s="399" t="s">
        <v>783</v>
      </c>
      <c r="B36" s="400" t="s">
        <v>784</v>
      </c>
      <c r="C36" s="401" t="s">
        <v>763</v>
      </c>
      <c r="D36" s="452">
        <f>D51+D60+D66+D67+D73+D76+D80</f>
        <v>76.640032070000018</v>
      </c>
      <c r="E36" s="453">
        <f>E51+E60+E66+E67+E73+E76</f>
        <v>116.102</v>
      </c>
      <c r="F36" s="454">
        <f>F51+F60+F66+F67+F73+F76</f>
        <v>116.82927811</v>
      </c>
      <c r="G36" s="455">
        <f>G51+G60+G66+G67+G73+G76+G80</f>
        <v>183.13070846999997</v>
      </c>
      <c r="H36" s="455">
        <f>H51+H60+H66+H67+H73+H76+H80</f>
        <v>183.13070846999997</v>
      </c>
      <c r="I36" s="407">
        <f>I51+I60+I66+I67+I73+I76</f>
        <v>285.62252471999966</v>
      </c>
      <c r="J36" s="408">
        <v>285.62252471999966</v>
      </c>
      <c r="K36" s="405">
        <v>284.14433299999996</v>
      </c>
      <c r="L36" s="409">
        <f>L51+L60+L66+L67+L73+L76</f>
        <v>382.41284610999998</v>
      </c>
      <c r="M36" s="405">
        <v>300.8430993170229</v>
      </c>
      <c r="N36" s="409">
        <f>N51+N60+N66+N67+N73+N76</f>
        <v>347.61332150999999</v>
      </c>
      <c r="O36" s="405">
        <v>309.01514055666667</v>
      </c>
      <c r="P36" s="409">
        <f>P51+P60+P66+P67+P73+P76+P80</f>
        <v>402.74941146499998</v>
      </c>
      <c r="Q36" s="456">
        <f t="shared" si="1"/>
        <v>1362.7558060636891</v>
      </c>
      <c r="R36" s="457">
        <f t="shared" si="4"/>
        <v>1503.2602991649997</v>
      </c>
      <c r="S36" s="412"/>
    </row>
    <row r="37" s="388" customFormat="1">
      <c r="A37" s="413" t="s">
        <v>785</v>
      </c>
      <c r="B37" s="414" t="s">
        <v>764</v>
      </c>
      <c r="C37" s="415" t="s">
        <v>763</v>
      </c>
      <c r="D37" s="416"/>
      <c r="E37" s="417"/>
      <c r="F37" s="418"/>
      <c r="G37" s="419"/>
      <c r="H37" s="419"/>
      <c r="I37" s="420"/>
      <c r="J37" s="421"/>
      <c r="K37" s="422"/>
      <c r="L37" s="423"/>
      <c r="M37" s="422"/>
      <c r="N37" s="423"/>
      <c r="O37" s="422"/>
      <c r="P37" s="423"/>
      <c r="Q37" s="417">
        <f t="shared" si="1"/>
        <v>0</v>
      </c>
      <c r="R37" s="424">
        <f t="shared" ref="R37:R41" si="5">H37+J37+L37+N37+P37</f>
        <v>0</v>
      </c>
      <c r="S37" s="412"/>
    </row>
    <row r="38" s="388" customFormat="1" ht="31.5">
      <c r="A38" s="413" t="s">
        <v>786</v>
      </c>
      <c r="B38" s="425" t="s">
        <v>765</v>
      </c>
      <c r="C38" s="415" t="s">
        <v>763</v>
      </c>
      <c r="D38" s="416"/>
      <c r="E38" s="417"/>
      <c r="F38" s="418"/>
      <c r="G38" s="419"/>
      <c r="H38" s="419"/>
      <c r="I38" s="420"/>
      <c r="J38" s="421"/>
      <c r="K38" s="422"/>
      <c r="L38" s="423"/>
      <c r="M38" s="422"/>
      <c r="N38" s="423"/>
      <c r="O38" s="422"/>
      <c r="P38" s="423"/>
      <c r="Q38" s="417">
        <f t="shared" si="1"/>
        <v>0</v>
      </c>
      <c r="R38" s="424">
        <f t="shared" si="5"/>
        <v>0</v>
      </c>
      <c r="S38" s="458"/>
    </row>
    <row r="39" s="388" customFormat="1" ht="31.5">
      <c r="A39" s="413" t="s">
        <v>787</v>
      </c>
      <c r="B39" s="425" t="s">
        <v>766</v>
      </c>
      <c r="C39" s="415" t="s">
        <v>763</v>
      </c>
      <c r="D39" s="416"/>
      <c r="E39" s="417"/>
      <c r="F39" s="418"/>
      <c r="G39" s="419"/>
      <c r="H39" s="419"/>
      <c r="I39" s="420"/>
      <c r="J39" s="421"/>
      <c r="K39" s="422"/>
      <c r="L39" s="423"/>
      <c r="M39" s="422"/>
      <c r="N39" s="423"/>
      <c r="O39" s="422"/>
      <c r="P39" s="423"/>
      <c r="Q39" s="417">
        <f t="shared" si="1"/>
        <v>0</v>
      </c>
      <c r="R39" s="424">
        <f t="shared" si="5"/>
        <v>0</v>
      </c>
      <c r="S39" s="412"/>
    </row>
    <row r="40" s="388" customFormat="1" ht="31.5">
      <c r="A40" s="413" t="s">
        <v>788</v>
      </c>
      <c r="B40" s="425" t="s">
        <v>767</v>
      </c>
      <c r="C40" s="415" t="s">
        <v>763</v>
      </c>
      <c r="D40" s="416"/>
      <c r="E40" s="417"/>
      <c r="F40" s="418"/>
      <c r="G40" s="419"/>
      <c r="H40" s="419"/>
      <c r="I40" s="420"/>
      <c r="J40" s="421"/>
      <c r="K40" s="422"/>
      <c r="L40" s="423"/>
      <c r="M40" s="422"/>
      <c r="N40" s="423"/>
      <c r="O40" s="422"/>
      <c r="P40" s="459"/>
      <c r="Q40" s="417">
        <f t="shared" si="1"/>
        <v>0</v>
      </c>
      <c r="R40" s="424">
        <f t="shared" si="5"/>
        <v>0</v>
      </c>
      <c r="S40" s="412"/>
    </row>
    <row r="41" s="388" customFormat="1">
      <c r="A41" s="460" t="s">
        <v>789</v>
      </c>
      <c r="B41" s="461" t="s">
        <v>768</v>
      </c>
      <c r="C41" s="462" t="s">
        <v>763</v>
      </c>
      <c r="D41" s="463"/>
      <c r="E41" s="464"/>
      <c r="F41" s="418"/>
      <c r="G41" s="419"/>
      <c r="H41" s="419"/>
      <c r="I41" s="420"/>
      <c r="J41" s="421"/>
      <c r="K41" s="422"/>
      <c r="L41" s="423"/>
      <c r="M41" s="422"/>
      <c r="N41" s="423"/>
      <c r="O41" s="422"/>
      <c r="P41" s="459"/>
      <c r="Q41" s="417">
        <f t="shared" si="1"/>
        <v>0</v>
      </c>
      <c r="R41" s="465">
        <f t="shared" si="5"/>
        <v>0</v>
      </c>
      <c r="S41" s="412"/>
    </row>
    <row r="42" s="388" customFormat="1">
      <c r="A42" s="426" t="s">
        <v>790</v>
      </c>
      <c r="B42" s="466" t="s">
        <v>769</v>
      </c>
      <c r="C42" s="428" t="s">
        <v>763</v>
      </c>
      <c r="D42" s="467">
        <f>D36-D44-D50</f>
        <v>72.134032070000018</v>
      </c>
      <c r="E42" s="430">
        <f>E36-E44-E50</f>
        <v>108.595</v>
      </c>
      <c r="F42" s="431">
        <v>108.80767419</v>
      </c>
      <c r="G42" s="468">
        <f>15.60147375+153.52720778</f>
        <v>169.12868152999999</v>
      </c>
      <c r="H42" s="468">
        <f>15.60147375+153.52720778</f>
        <v>169.12868152999999</v>
      </c>
      <c r="I42" s="433">
        <v>263.36831081230196</v>
      </c>
      <c r="J42" s="434">
        <v>263.36831081230196</v>
      </c>
      <c r="K42" s="469">
        <v>284.14433299999996</v>
      </c>
      <c r="L42" s="470">
        <v>324.56346561392928</v>
      </c>
      <c r="M42" s="469">
        <v>300.8430993170229</v>
      </c>
      <c r="N42" s="470">
        <f>N51+N60+N66+N67+N73+N76</f>
        <v>347.61332150999999</v>
      </c>
      <c r="O42" s="469">
        <v>309.01514055666667</v>
      </c>
      <c r="P42" s="470">
        <f>P51+P60+P66+P67+P73+P76+P80</f>
        <v>402.74941146499998</v>
      </c>
      <c r="Q42" s="437">
        <f t="shared" si="1"/>
        <v>1326.4995652159914</v>
      </c>
      <c r="R42" s="471">
        <f>G42+I42+K42+N42+P42</f>
        <v>1467.0040583173018</v>
      </c>
      <c r="S42" s="412"/>
    </row>
    <row r="43" s="388" customFormat="1">
      <c r="A43" s="413" t="s">
        <v>791</v>
      </c>
      <c r="B43" s="414" t="s">
        <v>770</v>
      </c>
      <c r="C43" s="415" t="s">
        <v>763</v>
      </c>
      <c r="D43" s="416"/>
      <c r="E43" s="417"/>
      <c r="F43" s="418"/>
      <c r="G43" s="419"/>
      <c r="H43" s="419"/>
      <c r="I43" s="420"/>
      <c r="J43" s="421"/>
      <c r="K43" s="422"/>
      <c r="L43" s="423"/>
      <c r="M43" s="422"/>
      <c r="N43" s="423"/>
      <c r="O43" s="422"/>
      <c r="P43" s="423"/>
      <c r="Q43" s="417">
        <f t="shared" si="1"/>
        <v>0</v>
      </c>
      <c r="R43" s="424">
        <f>H43+J43+L43+N43+P43</f>
        <v>0</v>
      </c>
      <c r="S43" s="412"/>
    </row>
    <row r="44" s="388" customFormat="1">
      <c r="A44" s="426" t="s">
        <v>792</v>
      </c>
      <c r="B44" s="427" t="s">
        <v>771</v>
      </c>
      <c r="C44" s="428" t="s">
        <v>763</v>
      </c>
      <c r="D44" s="429">
        <v>1.804</v>
      </c>
      <c r="E44" s="430">
        <v>1.9970000000000001</v>
      </c>
      <c r="F44" s="431">
        <v>2.0669539499999998</v>
      </c>
      <c r="G44" s="432">
        <f>3.22615435+4.90355663</f>
        <v>8.1297109799999987</v>
      </c>
      <c r="H44" s="432">
        <f>3.22615435+4.90355663</f>
        <v>8.1297109799999987</v>
      </c>
      <c r="I44" s="433">
        <v>10.867558019801811</v>
      </c>
      <c r="J44" s="434">
        <v>10.867558019801811</v>
      </c>
      <c r="K44" s="435"/>
      <c r="L44" s="436">
        <v>19.096451987945411</v>
      </c>
      <c r="M44" s="435"/>
      <c r="N44" s="436"/>
      <c r="O44" s="435"/>
      <c r="P44" s="436"/>
      <c r="Q44" s="437">
        <f t="shared" si="1"/>
        <v>18.997268999801811</v>
      </c>
      <c r="R44" s="438">
        <f>G44+I44+K44+N44+P44</f>
        <v>18.997268999801811</v>
      </c>
      <c r="S44" s="412"/>
    </row>
    <row r="45" s="388" customFormat="1">
      <c r="A45" s="413" t="s">
        <v>793</v>
      </c>
      <c r="B45" s="414" t="s">
        <v>772</v>
      </c>
      <c r="C45" s="415" t="s">
        <v>763</v>
      </c>
      <c r="D45" s="416"/>
      <c r="E45" s="417"/>
      <c r="F45" s="418"/>
      <c r="G45" s="419"/>
      <c r="H45" s="419"/>
      <c r="I45" s="420"/>
      <c r="J45" s="421"/>
      <c r="K45" s="422"/>
      <c r="L45" s="423"/>
      <c r="M45" s="422"/>
      <c r="N45" s="423"/>
      <c r="O45" s="422"/>
      <c r="P45" s="423"/>
      <c r="Q45" s="417">
        <f t="shared" si="1"/>
        <v>0</v>
      </c>
      <c r="R45" s="424">
        <f t="shared" ref="R45:R49" si="6">H45+J45+L45+N45+P45</f>
        <v>0</v>
      </c>
      <c r="S45" s="412"/>
    </row>
    <row r="46" s="388" customFormat="1">
      <c r="A46" s="413" t="s">
        <v>794</v>
      </c>
      <c r="B46" s="414" t="s">
        <v>774</v>
      </c>
      <c r="C46" s="415" t="s">
        <v>763</v>
      </c>
      <c r="D46" s="416"/>
      <c r="E46" s="417"/>
      <c r="F46" s="418"/>
      <c r="G46" s="419"/>
      <c r="H46" s="419"/>
      <c r="I46" s="420"/>
      <c r="J46" s="421"/>
      <c r="K46" s="422"/>
      <c r="L46" s="423"/>
      <c r="M46" s="422"/>
      <c r="N46" s="423"/>
      <c r="O46" s="422"/>
      <c r="P46" s="423"/>
      <c r="Q46" s="417">
        <f t="shared" si="1"/>
        <v>0</v>
      </c>
      <c r="R46" s="424">
        <f t="shared" si="6"/>
        <v>0</v>
      </c>
      <c r="S46" s="412"/>
    </row>
    <row r="47" s="388" customFormat="1" ht="31.5">
      <c r="A47" s="413" t="s">
        <v>795</v>
      </c>
      <c r="B47" s="425" t="s">
        <v>776</v>
      </c>
      <c r="C47" s="415" t="s">
        <v>763</v>
      </c>
      <c r="D47" s="416"/>
      <c r="E47" s="417"/>
      <c r="F47" s="418"/>
      <c r="G47" s="419"/>
      <c r="H47" s="419"/>
      <c r="I47" s="420"/>
      <c r="J47" s="421"/>
      <c r="K47" s="422"/>
      <c r="L47" s="423"/>
      <c r="M47" s="422"/>
      <c r="N47" s="423"/>
      <c r="O47" s="422"/>
      <c r="P47" s="423"/>
      <c r="Q47" s="417">
        <f t="shared" si="1"/>
        <v>0</v>
      </c>
      <c r="R47" s="424">
        <f t="shared" si="6"/>
        <v>0</v>
      </c>
      <c r="S47" s="412"/>
    </row>
    <row r="48" s="388" customFormat="1">
      <c r="A48" s="413" t="s">
        <v>796</v>
      </c>
      <c r="B48" s="425" t="s">
        <v>778</v>
      </c>
      <c r="C48" s="415" t="s">
        <v>763</v>
      </c>
      <c r="D48" s="416"/>
      <c r="E48" s="417"/>
      <c r="F48" s="418"/>
      <c r="G48" s="419"/>
      <c r="H48" s="419"/>
      <c r="I48" s="420"/>
      <c r="J48" s="421"/>
      <c r="K48" s="422"/>
      <c r="L48" s="423"/>
      <c r="M48" s="422"/>
      <c r="N48" s="423"/>
      <c r="O48" s="422"/>
      <c r="P48" s="423"/>
      <c r="Q48" s="417">
        <f t="shared" si="1"/>
        <v>0</v>
      </c>
      <c r="R48" s="424">
        <f t="shared" si="6"/>
        <v>0</v>
      </c>
      <c r="S48" s="412"/>
    </row>
    <row r="49" s="388" customFormat="1">
      <c r="A49" s="413" t="s">
        <v>797</v>
      </c>
      <c r="B49" s="425" t="s">
        <v>780</v>
      </c>
      <c r="C49" s="415" t="s">
        <v>763</v>
      </c>
      <c r="D49" s="416"/>
      <c r="E49" s="417"/>
      <c r="F49" s="418"/>
      <c r="G49" s="419"/>
      <c r="H49" s="419"/>
      <c r="I49" s="420"/>
      <c r="J49" s="421"/>
      <c r="K49" s="422"/>
      <c r="L49" s="423"/>
      <c r="M49" s="422"/>
      <c r="N49" s="423"/>
      <c r="O49" s="422"/>
      <c r="P49" s="423"/>
      <c r="Q49" s="417">
        <f t="shared" si="1"/>
        <v>0</v>
      </c>
      <c r="R49" s="424">
        <f t="shared" si="6"/>
        <v>0</v>
      </c>
      <c r="S49" s="412"/>
    </row>
    <row r="50" s="388" customFormat="1">
      <c r="A50" s="439" t="s">
        <v>798</v>
      </c>
      <c r="B50" s="440" t="s">
        <v>782</v>
      </c>
      <c r="C50" s="441" t="s">
        <v>763</v>
      </c>
      <c r="D50" s="442">
        <v>2.702</v>
      </c>
      <c r="E50" s="443">
        <v>5.5099999999999998</v>
      </c>
      <c r="F50" s="444">
        <v>5.9549333100000004</v>
      </c>
      <c r="G50" s="445">
        <f>1.26810708+4.60420888</f>
        <v>5.8723159599999999</v>
      </c>
      <c r="H50" s="445">
        <f>1.26810708+4.60420888</f>
        <v>5.8723159599999999</v>
      </c>
      <c r="I50" s="446">
        <v>11.386655885896198</v>
      </c>
      <c r="J50" s="447">
        <v>11.386655885896198</v>
      </c>
      <c r="K50" s="448"/>
      <c r="L50" s="449">
        <v>38.752928508125635</v>
      </c>
      <c r="M50" s="448"/>
      <c r="N50" s="449"/>
      <c r="O50" s="448"/>
      <c r="P50" s="449"/>
      <c r="Q50" s="443">
        <f t="shared" si="1"/>
        <v>17.258971845896198</v>
      </c>
      <c r="R50" s="472">
        <f t="shared" ref="R50:R51" si="7">G50+I50+K50+N50+P50</f>
        <v>17.258971845896198</v>
      </c>
      <c r="S50" s="412"/>
    </row>
    <row r="51" s="388" customFormat="1">
      <c r="A51" s="473" t="s">
        <v>799</v>
      </c>
      <c r="B51" s="474" t="s">
        <v>800</v>
      </c>
      <c r="C51" s="475" t="s">
        <v>763</v>
      </c>
      <c r="D51" s="476">
        <f t="shared" ref="D51:I51" si="8">D52+D53+D58+D59</f>
        <v>18.440000000000001</v>
      </c>
      <c r="E51" s="477">
        <f t="shared" si="8"/>
        <v>28.527000000000001</v>
      </c>
      <c r="F51" s="478">
        <f t="shared" si="8"/>
        <v>28.533851779999999</v>
      </c>
      <c r="G51" s="479">
        <f t="shared" si="8"/>
        <v>44.337184890000003</v>
      </c>
      <c r="H51" s="479">
        <f t="shared" si="8"/>
        <v>44.337184890000003</v>
      </c>
      <c r="I51" s="480">
        <f t="shared" si="8"/>
        <v>80.068514799999903</v>
      </c>
      <c r="J51" s="481">
        <v>80.068514799999903</v>
      </c>
      <c r="K51" s="482">
        <v>123.554</v>
      </c>
      <c r="L51" s="483">
        <f>L52+L53+L58+L59</f>
        <v>118.29145385</v>
      </c>
      <c r="M51" s="482">
        <v>128.49616</v>
      </c>
      <c r="N51" s="483">
        <f>N52+N53+N58+N59</f>
        <v>152.27924999999999</v>
      </c>
      <c r="O51" s="482">
        <v>133.63600640000001</v>
      </c>
      <c r="P51" s="483">
        <f>P52+P53+P58+P59</f>
        <v>158.37042</v>
      </c>
      <c r="Q51" s="477">
        <f t="shared" si="1"/>
        <v>510.09186608999994</v>
      </c>
      <c r="R51" s="476">
        <f t="shared" si="7"/>
        <v>558.60936968999988</v>
      </c>
      <c r="S51" s="412"/>
    </row>
    <row r="52" s="388" customFormat="1">
      <c r="A52" s="413" t="s">
        <v>786</v>
      </c>
      <c r="B52" s="425" t="s">
        <v>801</v>
      </c>
      <c r="C52" s="415" t="s">
        <v>763</v>
      </c>
      <c r="D52" s="424"/>
      <c r="E52" s="417"/>
      <c r="F52" s="418"/>
      <c r="G52" s="419"/>
      <c r="H52" s="419"/>
      <c r="I52" s="420"/>
      <c r="J52" s="421"/>
      <c r="K52" s="422"/>
      <c r="L52" s="423"/>
      <c r="M52" s="422"/>
      <c r="N52" s="423"/>
      <c r="O52" s="422"/>
      <c r="P52" s="423"/>
      <c r="Q52" s="417">
        <f t="shared" si="1"/>
        <v>0</v>
      </c>
      <c r="R52" s="424">
        <f>H52+J52+L52+N52+P52</f>
        <v>0</v>
      </c>
      <c r="S52" s="412"/>
    </row>
    <row r="53" s="484" customFormat="1">
      <c r="A53" s="413" t="s">
        <v>787</v>
      </c>
      <c r="B53" s="414" t="s">
        <v>802</v>
      </c>
      <c r="C53" s="415" t="s">
        <v>763</v>
      </c>
      <c r="D53" s="424">
        <f t="shared" ref="D53:I53" si="9">D54+D57</f>
        <v>13.535</v>
      </c>
      <c r="E53" s="417">
        <f t="shared" si="9"/>
        <v>22.942</v>
      </c>
      <c r="F53" s="418">
        <f t="shared" si="9"/>
        <v>22.942379590000002</v>
      </c>
      <c r="G53" s="419">
        <f t="shared" si="9"/>
        <v>37.857797359999999</v>
      </c>
      <c r="H53" s="419">
        <f t="shared" si="9"/>
        <v>37.857797359999999</v>
      </c>
      <c r="I53" s="420">
        <f t="shared" si="9"/>
        <v>62.27070751999991</v>
      </c>
      <c r="J53" s="421">
        <v>62.27070751999991</v>
      </c>
      <c r="K53" s="422">
        <v>118.9954</v>
      </c>
      <c r="L53" s="423">
        <f>L54+L57</f>
        <v>100.50235676</v>
      </c>
      <c r="M53" s="422">
        <v>123.755216</v>
      </c>
      <c r="N53" s="423">
        <f>N54+N57</f>
        <v>146.30965</v>
      </c>
      <c r="O53" s="422">
        <v>128.70542464000002</v>
      </c>
      <c r="P53" s="423">
        <f>P54+P57</f>
        <v>152.162036</v>
      </c>
      <c r="Q53" s="417">
        <f t="shared" si="1"/>
        <v>471.58454551999989</v>
      </c>
      <c r="R53" s="424">
        <f t="shared" ref="R53:R55" si="10">G53+I53+K53+N53+P53</f>
        <v>517.59559087999992</v>
      </c>
      <c r="S53" s="412"/>
    </row>
    <row r="54" s="484" customFormat="1">
      <c r="A54" s="413" t="s">
        <v>803</v>
      </c>
      <c r="B54" s="425" t="s">
        <v>804</v>
      </c>
      <c r="C54" s="415" t="s">
        <v>763</v>
      </c>
      <c r="D54" s="424">
        <f>D55+D56</f>
        <v>13.535</v>
      </c>
      <c r="E54" s="417">
        <f>E55</f>
        <v>22.942</v>
      </c>
      <c r="F54" s="418">
        <f>F55</f>
        <v>22.942379590000002</v>
      </c>
      <c r="G54" s="419">
        <f>G55</f>
        <v>37.857797359999999</v>
      </c>
      <c r="H54" s="419">
        <f>H55</f>
        <v>37.857797359999999</v>
      </c>
      <c r="I54" s="420">
        <f>I55</f>
        <v>62.27070751999991</v>
      </c>
      <c r="J54" s="421">
        <v>62.27070751999991</v>
      </c>
      <c r="K54" s="422">
        <v>118.9954</v>
      </c>
      <c r="L54" s="423">
        <f>L55</f>
        <v>100.50235676</v>
      </c>
      <c r="M54" s="422">
        <v>123.755216</v>
      </c>
      <c r="N54" s="423">
        <f>N55</f>
        <v>146.30965</v>
      </c>
      <c r="O54" s="422">
        <v>128.70542464000002</v>
      </c>
      <c r="P54" s="423">
        <f>P55</f>
        <v>152.162036</v>
      </c>
      <c r="Q54" s="417">
        <f t="shared" si="1"/>
        <v>471.58454551999989</v>
      </c>
      <c r="R54" s="424">
        <f t="shared" si="10"/>
        <v>517.59559087999992</v>
      </c>
      <c r="S54" s="412"/>
    </row>
    <row r="55" s="388" customFormat="1">
      <c r="A55" s="413" t="s">
        <v>805</v>
      </c>
      <c r="B55" s="485" t="s">
        <v>806</v>
      </c>
      <c r="C55" s="415" t="s">
        <v>763</v>
      </c>
      <c r="D55" s="486">
        <v>13.535</v>
      </c>
      <c r="E55" s="417">
        <v>22.942</v>
      </c>
      <c r="F55" s="418">
        <v>22.942379590000002</v>
      </c>
      <c r="G55" s="419">
        <v>37.857797359999999</v>
      </c>
      <c r="H55" s="419">
        <v>37.857797359999999</v>
      </c>
      <c r="I55" s="420">
        <f>(85287621.4599999-23016913.94)/1000000</f>
        <v>62.27070751999991</v>
      </c>
      <c r="J55" s="421">
        <v>62.27070751999991</v>
      </c>
      <c r="K55" s="422">
        <v>118.9954</v>
      </c>
      <c r="L55" s="423">
        <v>100.50235676</v>
      </c>
      <c r="M55" s="422">
        <v>123.755216</v>
      </c>
      <c r="N55" s="423">
        <v>146.30965</v>
      </c>
      <c r="O55" s="422">
        <v>128.70542464000002</v>
      </c>
      <c r="P55" s="423">
        <f>N55*1.04</f>
        <v>152.162036</v>
      </c>
      <c r="Q55" s="417">
        <f t="shared" si="1"/>
        <v>471.58454551999989</v>
      </c>
      <c r="R55" s="424">
        <f t="shared" si="10"/>
        <v>517.59559087999992</v>
      </c>
      <c r="S55" s="412"/>
    </row>
    <row r="56" s="388" customFormat="1">
      <c r="A56" s="413" t="s">
        <v>807</v>
      </c>
      <c r="B56" s="485" t="s">
        <v>808</v>
      </c>
      <c r="C56" s="415" t="s">
        <v>763</v>
      </c>
      <c r="D56" s="416"/>
      <c r="E56" s="417"/>
      <c r="F56" s="418"/>
      <c r="G56" s="419"/>
      <c r="H56" s="419"/>
      <c r="I56" s="420"/>
      <c r="J56" s="421"/>
      <c r="K56" s="422"/>
      <c r="L56" s="423"/>
      <c r="M56" s="422"/>
      <c r="N56" s="423"/>
      <c r="O56" s="422"/>
      <c r="P56" s="423"/>
      <c r="Q56" s="417">
        <f t="shared" si="1"/>
        <v>0</v>
      </c>
      <c r="R56" s="424">
        <f t="shared" ref="R56:R57" si="11">H56+J56+L56+N56+P56</f>
        <v>0</v>
      </c>
      <c r="S56" s="412"/>
    </row>
    <row r="57" s="388" customFormat="1">
      <c r="A57" s="413" t="s">
        <v>809</v>
      </c>
      <c r="B57" s="425" t="s">
        <v>810</v>
      </c>
      <c r="C57" s="415" t="s">
        <v>763</v>
      </c>
      <c r="D57" s="416"/>
      <c r="E57" s="417"/>
      <c r="F57" s="418"/>
      <c r="G57" s="419"/>
      <c r="H57" s="419"/>
      <c r="I57" s="420"/>
      <c r="J57" s="421"/>
      <c r="K57" s="422"/>
      <c r="L57" s="423"/>
      <c r="M57" s="422"/>
      <c r="N57" s="423"/>
      <c r="O57" s="422"/>
      <c r="P57" s="423"/>
      <c r="Q57" s="417">
        <f t="shared" si="1"/>
        <v>0</v>
      </c>
      <c r="R57" s="424">
        <f t="shared" si="11"/>
        <v>0</v>
      </c>
      <c r="S57" s="412"/>
    </row>
    <row r="58" s="388" customFormat="1">
      <c r="A58" s="413" t="s">
        <v>788</v>
      </c>
      <c r="B58" s="414" t="s">
        <v>811</v>
      </c>
      <c r="C58" s="415" t="s">
        <v>763</v>
      </c>
      <c r="D58" s="416">
        <v>4.4329999999999998</v>
      </c>
      <c r="E58" s="417">
        <f>0.434+1.109+4.042</f>
        <v>5.585</v>
      </c>
      <c r="F58" s="418">
        <f>(822934.45+160803.97+662709.42+2969419.92+11124.12+383161.3+6000.03)/1000000+(1608.33+77992.22+391697.28+1016.27+8066.7)/1000000+(74502.88+18725.69+1709.61)/1000000</f>
        <v>5.5914721899999993</v>
      </c>
      <c r="G58" s="419">
        <f>(483.41+143567.56+2100+2951.67+1.67+1149589.31+2380+456870.21+526.76+3390681.55+750+94966.42+468802.95+414606.74+46542.66+894+39816.13)/1000000+(21951.8+76140.42+198.33+105592.53+47198.76+420.32+12354.33)/1000000</f>
        <v>6.4793875300000003</v>
      </c>
      <c r="H58" s="419">
        <f>(483.41+143567.56+2100+2951.67+1.67+1149589.31+2380+456870.21+526.76+3390681.55+750+94966.42+468802.95+414606.74+46542.66+894+39816.13)/1000000+(21951.8+76140.42+198.33+105592.53+47198.76+420.32+12354.33)/1000000</f>
        <v>6.4793875300000003</v>
      </c>
      <c r="I58" s="420">
        <f>(12770982.07+1132612.93999999+23844.93)/1000000</f>
        <v>13.92743993999999</v>
      </c>
      <c r="J58" s="421">
        <v>13.92743993999999</v>
      </c>
      <c r="K58" s="422">
        <v>4.5586000000000002</v>
      </c>
      <c r="L58" s="423">
        <v>16.923655</v>
      </c>
      <c r="M58" s="422">
        <v>4.7409440000000007</v>
      </c>
      <c r="N58" s="423">
        <v>5.9695999999999998</v>
      </c>
      <c r="O58" s="422">
        <v>4.9305817600000008</v>
      </c>
      <c r="P58" s="423">
        <f>N58*1.04</f>
        <v>6.2083839999999997</v>
      </c>
      <c r="Q58" s="417">
        <f t="shared" si="1"/>
        <v>34.636953229999989</v>
      </c>
      <c r="R58" s="424">
        <f t="shared" ref="R58:R61" si="12">G58+I58+K58+N58+P58</f>
        <v>37.14341146999999</v>
      </c>
      <c r="S58" s="412"/>
    </row>
    <row r="59" s="388" customFormat="1">
      <c r="A59" s="487" t="s">
        <v>812</v>
      </c>
      <c r="B59" s="488" t="s">
        <v>813</v>
      </c>
      <c r="C59" s="489" t="s">
        <v>763</v>
      </c>
      <c r="D59" s="490">
        <v>0.47199999999999998</v>
      </c>
      <c r="E59" s="491"/>
      <c r="F59" s="492"/>
      <c r="G59" s="493"/>
      <c r="H59" s="493"/>
      <c r="I59" s="494">
        <f>(643012.54+500848.659999999+424534.549999999+86270.72+1300+2214400.87)/1000000</f>
        <v>3.8703673399999978</v>
      </c>
      <c r="J59" s="495">
        <v>3.8703673399999978</v>
      </c>
      <c r="K59" s="496"/>
      <c r="L59" s="497">
        <v>0.86544209000000005</v>
      </c>
      <c r="M59" s="496"/>
      <c r="N59" s="497"/>
      <c r="O59" s="496"/>
      <c r="P59" s="497"/>
      <c r="Q59" s="491">
        <f t="shared" si="1"/>
        <v>3.8703673399999978</v>
      </c>
      <c r="R59" s="498">
        <f t="shared" si="12"/>
        <v>3.8703673399999978</v>
      </c>
      <c r="S59" s="412"/>
    </row>
    <row r="60" s="388" customFormat="1">
      <c r="A60" s="473" t="s">
        <v>814</v>
      </c>
      <c r="B60" s="474" t="s">
        <v>815</v>
      </c>
      <c r="C60" s="475" t="s">
        <v>763</v>
      </c>
      <c r="D60" s="476">
        <f t="shared" ref="D60:I60" si="13">D61+D62+D63+D64+D65</f>
        <v>6.4449999999999994</v>
      </c>
      <c r="E60" s="477">
        <f t="shared" si="13"/>
        <v>11.252000000000001</v>
      </c>
      <c r="F60" s="478">
        <f t="shared" si="13"/>
        <v>10.632210430000001</v>
      </c>
      <c r="G60" s="479">
        <f t="shared" si="13"/>
        <v>14.580601959999997</v>
      </c>
      <c r="H60" s="479">
        <f t="shared" si="13"/>
        <v>14.580601959999997</v>
      </c>
      <c r="I60" s="480">
        <f t="shared" si="13"/>
        <v>29.720511559999998</v>
      </c>
      <c r="J60" s="481">
        <v>29.720511559999998</v>
      </c>
      <c r="K60" s="482">
        <v>20.585699999999999</v>
      </c>
      <c r="L60" s="483">
        <f>L61+L62+L63+L64+L65</f>
        <v>61.288967849999992</v>
      </c>
      <c r="M60" s="482">
        <v>21.409128000000003</v>
      </c>
      <c r="N60" s="483">
        <f>N61+N62+N63+N64+N65</f>
        <v>30.919599999999999</v>
      </c>
      <c r="O60" s="482">
        <v>22.265493120000002</v>
      </c>
      <c r="P60" s="483">
        <f>P61+P62+P63+P64+P65</f>
        <v>32.156384000000003</v>
      </c>
      <c r="Q60" s="477">
        <f t="shared" si="1"/>
        <v>108.56143463999999</v>
      </c>
      <c r="R60" s="476">
        <f t="shared" si="12"/>
        <v>127.96279752</v>
      </c>
      <c r="S60" s="412"/>
    </row>
    <row r="61" s="388" customFormat="1" ht="31.5">
      <c r="A61" s="413" t="s">
        <v>816</v>
      </c>
      <c r="B61" s="425" t="s">
        <v>817</v>
      </c>
      <c r="C61" s="415" t="s">
        <v>763</v>
      </c>
      <c r="D61" s="416">
        <v>1.6559999999999999</v>
      </c>
      <c r="E61" s="417">
        <v>2.2010000000000001</v>
      </c>
      <c r="F61" s="418">
        <v>2.2005548799999999</v>
      </c>
      <c r="G61" s="419">
        <v>3.4208599799999999</v>
      </c>
      <c r="H61" s="419">
        <v>3.4208599799999999</v>
      </c>
      <c r="I61" s="420">
        <f>5.66619832-1.38311299</f>
        <v>4.2830853300000005</v>
      </c>
      <c r="J61" s="421">
        <v>4.2830853300000005</v>
      </c>
      <c r="K61" s="422">
        <v>7.7886999999999995</v>
      </c>
      <c r="L61" s="423">
        <v>10.053080019999999</v>
      </c>
      <c r="M61" s="422">
        <v>8.1002480000000006</v>
      </c>
      <c r="N61" s="423">
        <v>14.161799999999999</v>
      </c>
      <c r="O61" s="422">
        <v>8.4242579200000005</v>
      </c>
      <c r="P61" s="423">
        <f>N61*1.04</f>
        <v>14.728272</v>
      </c>
      <c r="Q61" s="417">
        <f t="shared" si="1"/>
        <v>32.017151230000003</v>
      </c>
      <c r="R61" s="424">
        <f t="shared" si="12"/>
        <v>44.382717310000004</v>
      </c>
      <c r="S61" s="412"/>
    </row>
    <row r="62" s="388" customFormat="1">
      <c r="A62" s="413" t="s">
        <v>818</v>
      </c>
      <c r="B62" s="425" t="s">
        <v>819</v>
      </c>
      <c r="C62" s="415" t="s">
        <v>763</v>
      </c>
      <c r="D62" s="416"/>
      <c r="E62" s="417"/>
      <c r="F62" s="418"/>
      <c r="G62" s="419"/>
      <c r="H62" s="419"/>
      <c r="I62" s="420"/>
      <c r="J62" s="421"/>
      <c r="K62" s="422"/>
      <c r="L62" s="423"/>
      <c r="M62" s="422"/>
      <c r="N62" s="423"/>
      <c r="O62" s="422"/>
      <c r="P62" s="423"/>
      <c r="Q62" s="417">
        <f t="shared" si="1"/>
        <v>0</v>
      </c>
      <c r="R62" s="424">
        <f t="shared" ref="R62:R64" si="14">H62+J62+L62+N62+P62</f>
        <v>0</v>
      </c>
      <c r="S62" s="412"/>
    </row>
    <row r="63" s="388" customFormat="1">
      <c r="A63" s="413" t="s">
        <v>820</v>
      </c>
      <c r="B63" s="414" t="s">
        <v>821</v>
      </c>
      <c r="C63" s="415" t="s">
        <v>763</v>
      </c>
      <c r="D63" s="416"/>
      <c r="E63" s="417"/>
      <c r="F63" s="418"/>
      <c r="G63" s="419"/>
      <c r="H63" s="419"/>
      <c r="I63" s="420"/>
      <c r="J63" s="421"/>
      <c r="K63" s="422"/>
      <c r="L63" s="423"/>
      <c r="M63" s="422"/>
      <c r="N63" s="423"/>
      <c r="O63" s="422"/>
      <c r="P63" s="423"/>
      <c r="Q63" s="417">
        <f t="shared" si="1"/>
        <v>0</v>
      </c>
      <c r="R63" s="424">
        <f t="shared" si="14"/>
        <v>0</v>
      </c>
      <c r="S63" s="412"/>
    </row>
    <row r="64" s="388" customFormat="1">
      <c r="A64" s="413" t="s">
        <v>822</v>
      </c>
      <c r="B64" s="414" t="s">
        <v>823</v>
      </c>
      <c r="C64" s="415" t="s">
        <v>763</v>
      </c>
      <c r="D64" s="416"/>
      <c r="E64" s="417"/>
      <c r="F64" s="418"/>
      <c r="G64" s="419"/>
      <c r="H64" s="419"/>
      <c r="I64" s="420"/>
      <c r="J64" s="421"/>
      <c r="K64" s="422"/>
      <c r="L64" s="423"/>
      <c r="M64" s="422"/>
      <c r="N64" s="423"/>
      <c r="O64" s="422"/>
      <c r="P64" s="423"/>
      <c r="Q64" s="417">
        <f t="shared" si="1"/>
        <v>0</v>
      </c>
      <c r="R64" s="424">
        <f t="shared" si="14"/>
        <v>0</v>
      </c>
      <c r="S64" s="412"/>
    </row>
    <row r="65" s="388" customFormat="1">
      <c r="A65" s="460" t="s">
        <v>824</v>
      </c>
      <c r="B65" s="461" t="s">
        <v>825</v>
      </c>
      <c r="C65" s="462" t="s">
        <v>763</v>
      </c>
      <c r="D65" s="463">
        <v>4.7889999999999997</v>
      </c>
      <c r="E65" s="464">
        <f>8.585+0.466</f>
        <v>9.0510000000000002</v>
      </c>
      <c r="F65" s="499">
        <f>(4599252.52+11292+202983.32+5772811.89-2154684.18)/1000000</f>
        <v>8.4316555500000003</v>
      </c>
      <c r="G65" s="500">
        <f>4.09363414+7.06500784+1100/1000000</f>
        <v>11.159741979999998</v>
      </c>
      <c r="H65" s="500">
        <f>4.09363414+7.06500784+1100/1000000</f>
        <v>11.159741979999998</v>
      </c>
      <c r="I65" s="494">
        <f>20.55634252-4.6877819+(29927.58-14963.79+708410.319999999-74880.83+15500+16408666.66-8192808.33+526666.66-263333.33+431930.669999999-6250)/1000000</f>
        <v>25.437426229999996</v>
      </c>
      <c r="J65" s="495">
        <v>25.437426229999996</v>
      </c>
      <c r="K65" s="501">
        <v>12.797000000000001</v>
      </c>
      <c r="L65" s="502">
        <v>51.235887829999996</v>
      </c>
      <c r="M65" s="501">
        <v>13.30888</v>
      </c>
      <c r="N65" s="502">
        <v>16.7578</v>
      </c>
      <c r="O65" s="501">
        <v>13.841235200000002</v>
      </c>
      <c r="P65" s="502">
        <f t="shared" ref="P65:P66" si="15">N65*1.04</f>
        <v>17.428111999999999</v>
      </c>
      <c r="Q65" s="464">
        <f t="shared" si="1"/>
        <v>76.544283409999991</v>
      </c>
      <c r="R65" s="465">
        <f t="shared" ref="R65:R76" si="16">G65+I65+K65+N65+P65</f>
        <v>83.580080209999991</v>
      </c>
      <c r="S65" s="412"/>
    </row>
    <row r="66" s="388" customFormat="1">
      <c r="A66" s="503" t="s">
        <v>826</v>
      </c>
      <c r="B66" s="504" t="s">
        <v>827</v>
      </c>
      <c r="C66" s="505" t="s">
        <v>763</v>
      </c>
      <c r="D66" s="506">
        <v>15.328032070000001</v>
      </c>
      <c r="E66" s="506">
        <v>22.192</v>
      </c>
      <c r="F66" s="507">
        <f>(1463.42+363931.15+104194.4+58982.13+14755896.43+4379845.09+11140.4+2790343.37+827460.86)/1000000</f>
        <v>23.293257249999996</v>
      </c>
      <c r="G66" s="508">
        <f>(45123.01+33080.13+11275284.54+3386774.79+14390.54+7109.58+3593644.67+1078550.81)/1000000+(42094.38+5475.84+10709993.04+3096182.6)/1000000</f>
        <v>33.287703929999992</v>
      </c>
      <c r="H66" s="508">
        <f>(45123.01+33080.13+11275284.54+3386774.79+14390.54+7109.58+3593644.67+1078550.81)/1000000+(42094.38+5475.84+10709993.04+3096182.6)/1000000</f>
        <v>33.287703929999992</v>
      </c>
      <c r="I66" s="509">
        <f>(26375286.41+5991200.00999999+15383694.8599999)/1000000</f>
        <v>47.750181279999886</v>
      </c>
      <c r="J66" s="510">
        <v>47.750181279999886</v>
      </c>
      <c r="K66" s="511">
        <v>35.274800000000006</v>
      </c>
      <c r="L66" s="512">
        <v>72.708316409999995</v>
      </c>
      <c r="M66" s="511">
        <v>36.685792000000006</v>
      </c>
      <c r="N66" s="512">
        <f>35.4239+10.7689</f>
        <v>46.192800000000005</v>
      </c>
      <c r="O66" s="511">
        <v>38.153223680000011</v>
      </c>
      <c r="P66" s="512">
        <f t="shared" si="15"/>
        <v>48.040512000000007</v>
      </c>
      <c r="Q66" s="506">
        <f t="shared" si="1"/>
        <v>191.15170088999986</v>
      </c>
      <c r="R66" s="513">
        <f t="shared" si="16"/>
        <v>210.54599720999988</v>
      </c>
      <c r="S66" s="412"/>
    </row>
    <row r="67" s="388" customFormat="1">
      <c r="A67" s="473" t="s">
        <v>828</v>
      </c>
      <c r="B67" s="514" t="s">
        <v>829</v>
      </c>
      <c r="C67" s="515" t="s">
        <v>763</v>
      </c>
      <c r="D67" s="516"/>
      <c r="E67" s="517">
        <v>0.182</v>
      </c>
      <c r="F67" s="507">
        <f>(373441.04-186720.52)/1000000</f>
        <v>0.18672052</v>
      </c>
      <c r="G67" s="518">
        <f>(6034283.87+1855.56-3017496.95)/1000000</f>
        <v>3.0186424799999996</v>
      </c>
      <c r="H67" s="518">
        <f>(6034283.87+1855.56-3017496.95)/1000000</f>
        <v>3.0186424799999996</v>
      </c>
      <c r="I67" s="509">
        <f>(26335706.3999999-12817163.65+14058.8099999999+17761.45)/1000000</f>
        <v>13.5503630099999</v>
      </c>
      <c r="J67" s="510">
        <v>13.5503630099999</v>
      </c>
      <c r="K67" s="519">
        <v>6.2892830000000002</v>
      </c>
      <c r="L67" s="520">
        <f>L68+L70</f>
        <v>105.46193557999999</v>
      </c>
      <c r="M67" s="519">
        <v>6.2892833170228846</v>
      </c>
      <c r="N67" s="520">
        <v>9.7133015100000009</v>
      </c>
      <c r="O67" s="519">
        <v>6.8896399166666669</v>
      </c>
      <c r="P67" s="520">
        <f>P68</f>
        <v>23.268141589999999</v>
      </c>
      <c r="Q67" s="521">
        <f t="shared" si="1"/>
        <v>36.037211723689452</v>
      </c>
      <c r="R67" s="522">
        <f t="shared" si="16"/>
        <v>55.8397315899999</v>
      </c>
      <c r="S67" s="412"/>
    </row>
    <row r="68" s="388" customFormat="1">
      <c r="A68" s="523" t="s">
        <v>830</v>
      </c>
      <c r="B68" s="524" t="s">
        <v>829</v>
      </c>
      <c r="C68" s="415" t="s">
        <v>763</v>
      </c>
      <c r="D68" s="525"/>
      <c r="E68" s="521"/>
      <c r="F68" s="526"/>
      <c r="G68" s="422">
        <v>3.0186424799999996</v>
      </c>
      <c r="H68" s="424">
        <v>3.0186424799999996</v>
      </c>
      <c r="I68" s="527">
        <v>13.5503630099999</v>
      </c>
      <c r="J68" s="421">
        <v>13.5503630099999</v>
      </c>
      <c r="K68" s="528">
        <v>6.2892830000000002</v>
      </c>
      <c r="L68" s="424">
        <v>24.302210159999987</v>
      </c>
      <c r="M68" s="528">
        <v>6.2892833170228846</v>
      </c>
      <c r="N68" s="424">
        <v>9.7133015100000009</v>
      </c>
      <c r="O68" s="528">
        <v>6.8896399166666669</v>
      </c>
      <c r="P68" s="424">
        <v>23.268141589999999</v>
      </c>
      <c r="Q68" s="529">
        <v>36.037211723689452</v>
      </c>
      <c r="R68" s="424">
        <v>56.839051207798121</v>
      </c>
      <c r="S68" s="412"/>
    </row>
    <row r="69" s="388" customFormat="1">
      <c r="A69" s="530" t="s">
        <v>831</v>
      </c>
      <c r="B69" s="531" t="s">
        <v>832</v>
      </c>
      <c r="C69" s="532" t="s">
        <v>763</v>
      </c>
      <c r="D69" s="525"/>
      <c r="E69" s="521"/>
      <c r="F69" s="526"/>
      <c r="G69" s="422"/>
      <c r="H69" s="424"/>
      <c r="I69" s="527"/>
      <c r="J69" s="421"/>
      <c r="K69" s="528"/>
      <c r="L69" s="424"/>
      <c r="M69" s="528"/>
      <c r="N69" s="424"/>
      <c r="O69" s="528"/>
      <c r="P69" s="424"/>
      <c r="Q69" s="529"/>
      <c r="R69" s="424"/>
      <c r="S69" s="412"/>
    </row>
    <row r="70" s="388" customFormat="1">
      <c r="A70" s="530" t="s">
        <v>833</v>
      </c>
      <c r="B70" s="531" t="s">
        <v>834</v>
      </c>
      <c r="C70" s="532" t="s">
        <v>763</v>
      </c>
      <c r="D70" s="525"/>
      <c r="E70" s="521"/>
      <c r="F70" s="526"/>
      <c r="G70" s="422"/>
      <c r="H70" s="424"/>
      <c r="I70" s="527"/>
      <c r="J70" s="421"/>
      <c r="K70" s="528"/>
      <c r="L70" s="424">
        <v>81.159725420000001</v>
      </c>
      <c r="M70" s="528"/>
      <c r="N70" s="424"/>
      <c r="O70" s="528"/>
      <c r="P70" s="424"/>
      <c r="Q70" s="529"/>
      <c r="R70" s="424"/>
      <c r="S70" s="412"/>
    </row>
    <row r="71" s="388" customFormat="1">
      <c r="A71" s="530" t="s">
        <v>835</v>
      </c>
      <c r="B71" s="531" t="s">
        <v>836</v>
      </c>
      <c r="C71" s="532" t="s">
        <v>763</v>
      </c>
      <c r="D71" s="525"/>
      <c r="E71" s="521"/>
      <c r="F71" s="526"/>
      <c r="G71" s="422"/>
      <c r="H71" s="424"/>
      <c r="I71" s="527"/>
      <c r="J71" s="421"/>
      <c r="K71" s="528"/>
      <c r="L71" s="424"/>
      <c r="M71" s="528"/>
      <c r="N71" s="424"/>
      <c r="O71" s="528"/>
      <c r="P71" s="424"/>
      <c r="Q71" s="529"/>
      <c r="R71" s="424"/>
      <c r="S71" s="412"/>
    </row>
    <row r="72" s="388" customFormat="1">
      <c r="A72" s="533" t="s">
        <v>837</v>
      </c>
      <c r="B72" s="531" t="s">
        <v>838</v>
      </c>
      <c r="C72" s="532" t="s">
        <v>763</v>
      </c>
      <c r="D72" s="525"/>
      <c r="E72" s="521"/>
      <c r="F72" s="526"/>
      <c r="G72" s="422"/>
      <c r="H72" s="424"/>
      <c r="I72" s="527"/>
      <c r="J72" s="421"/>
      <c r="K72" s="528"/>
      <c r="L72" s="424"/>
      <c r="M72" s="528"/>
      <c r="N72" s="424"/>
      <c r="O72" s="528"/>
      <c r="P72" s="424"/>
      <c r="Q72" s="529"/>
      <c r="R72" s="424"/>
      <c r="S72" s="412"/>
    </row>
    <row r="73" s="388" customFormat="1">
      <c r="A73" s="473" t="s">
        <v>839</v>
      </c>
      <c r="B73" s="534" t="s">
        <v>840</v>
      </c>
      <c r="C73" s="535" t="s">
        <v>763</v>
      </c>
      <c r="D73" s="536">
        <f t="shared" ref="D73:I73" si="17">D74+D75</f>
        <v>0</v>
      </c>
      <c r="E73" s="537">
        <f t="shared" si="17"/>
        <v>0</v>
      </c>
      <c r="F73" s="538">
        <f t="shared" si="17"/>
        <v>0.0033400000000000001</v>
      </c>
      <c r="G73" s="539">
        <f t="shared" si="17"/>
        <v>0.72989499999999996</v>
      </c>
      <c r="H73" s="540">
        <f t="shared" si="17"/>
        <v>0.72989499999999996</v>
      </c>
      <c r="I73" s="541">
        <f t="shared" si="17"/>
        <v>2.3334999999999999</v>
      </c>
      <c r="J73" s="542">
        <v>2.3334999999999999</v>
      </c>
      <c r="K73" s="539">
        <v>4.2367999999999997</v>
      </c>
      <c r="L73" s="540">
        <f>L74+L75</f>
        <v>6.7402699999999998</v>
      </c>
      <c r="M73" s="543">
        <v>4.2367999999999997</v>
      </c>
      <c r="N73" s="544">
        <f>N74+N75</f>
        <v>5.0279999999999996</v>
      </c>
      <c r="O73" s="539">
        <v>4.2367999999999997</v>
      </c>
      <c r="P73" s="544">
        <f>P74+P75</f>
        <v>5.0279999999999996</v>
      </c>
      <c r="Q73" s="545">
        <f t="shared" si="1"/>
        <v>15.773795</v>
      </c>
      <c r="R73" s="540">
        <f t="shared" si="16"/>
        <v>17.356195</v>
      </c>
      <c r="S73" s="412"/>
    </row>
    <row r="74" s="388" customFormat="1">
      <c r="A74" s="413" t="s">
        <v>841</v>
      </c>
      <c r="B74" s="414" t="s">
        <v>842</v>
      </c>
      <c r="C74" s="415" t="s">
        <v>763</v>
      </c>
      <c r="D74" s="416"/>
      <c r="E74" s="529"/>
      <c r="F74" s="418">
        <f>(594.86+2137.2+607.94)/1000000</f>
        <v>0.0033400000000000001</v>
      </c>
      <c r="G74" s="419"/>
      <c r="H74" s="419"/>
      <c r="I74" s="420"/>
      <c r="J74" s="421"/>
      <c r="K74" s="422">
        <v>4.0495000000000001</v>
      </c>
      <c r="L74" s="423">
        <v>4.6653169999999999</v>
      </c>
      <c r="M74" s="422">
        <v>4.0495000000000001</v>
      </c>
      <c r="N74" s="423">
        <v>4.3015999999999996</v>
      </c>
      <c r="O74" s="422">
        <v>4.0495000000000001</v>
      </c>
      <c r="P74" s="423">
        <f t="shared" ref="P74:P75" si="18">N74</f>
        <v>4.3015999999999996</v>
      </c>
      <c r="Q74" s="529">
        <f t="shared" si="1"/>
        <v>12.1485</v>
      </c>
      <c r="R74" s="424">
        <f t="shared" si="16"/>
        <v>12.652699999999999</v>
      </c>
      <c r="S74" s="412"/>
    </row>
    <row r="75" s="388" customFormat="1">
      <c r="A75" s="487" t="s">
        <v>843</v>
      </c>
      <c r="B75" s="488" t="s">
        <v>844</v>
      </c>
      <c r="C75" s="489" t="s">
        <v>763</v>
      </c>
      <c r="D75" s="490"/>
      <c r="E75" s="546"/>
      <c r="F75" s="492"/>
      <c r="G75" s="493">
        <v>0.72989499999999996</v>
      </c>
      <c r="H75" s="493">
        <v>0.72989499999999996</v>
      </c>
      <c r="I75" s="494">
        <v>2.3334999999999999</v>
      </c>
      <c r="J75" s="495">
        <v>2.3334999999999999</v>
      </c>
      <c r="K75" s="496">
        <v>0.18729999999999999</v>
      </c>
      <c r="L75" s="497">
        <v>2.0749529999999998</v>
      </c>
      <c r="M75" s="496">
        <v>0.18729999999999999</v>
      </c>
      <c r="N75" s="497">
        <f>(66.4+660)/1000</f>
        <v>0.72639999999999993</v>
      </c>
      <c r="O75" s="496">
        <v>0.18729999999999999</v>
      </c>
      <c r="P75" s="497">
        <f t="shared" si="18"/>
        <v>0.72639999999999993</v>
      </c>
      <c r="Q75" s="546">
        <f t="shared" si="1"/>
        <v>3.6252949999999999</v>
      </c>
      <c r="R75" s="498">
        <f t="shared" si="16"/>
        <v>4.7034950000000002</v>
      </c>
      <c r="S75" s="412"/>
    </row>
    <row r="76" s="388" customFormat="1">
      <c r="A76" s="547" t="s">
        <v>845</v>
      </c>
      <c r="B76" s="548" t="s">
        <v>846</v>
      </c>
      <c r="C76" s="549" t="s">
        <v>763</v>
      </c>
      <c r="D76" s="476">
        <f t="shared" ref="D76:I76" si="19">D77+D78+D79</f>
        <v>36.427000000000007</v>
      </c>
      <c r="E76" s="477">
        <f t="shared" si="19"/>
        <v>53.948999999999998</v>
      </c>
      <c r="F76" s="478">
        <f t="shared" si="19"/>
        <v>54.179898130000005</v>
      </c>
      <c r="G76" s="479">
        <f t="shared" si="19"/>
        <v>87.176680209999986</v>
      </c>
      <c r="H76" s="479">
        <f t="shared" si="19"/>
        <v>87.176680209999986</v>
      </c>
      <c r="I76" s="480">
        <f t="shared" si="19"/>
        <v>112.19945407</v>
      </c>
      <c r="J76" s="481">
        <v>112.19945407</v>
      </c>
      <c r="K76" s="482">
        <v>94.203749999999985</v>
      </c>
      <c r="L76" s="483">
        <f>L77+L78+L79</f>
        <v>17.921902420000002</v>
      </c>
      <c r="M76" s="482">
        <v>103.72593599999998</v>
      </c>
      <c r="N76" s="483">
        <f>N77+N78+N79</f>
        <v>103.48036999999999</v>
      </c>
      <c r="O76" s="482">
        <v>103.83397743999998</v>
      </c>
      <c r="P76" s="483">
        <f>P77+P78+P79</f>
        <v>131.14251679999998</v>
      </c>
      <c r="Q76" s="477">
        <f t="shared" si="1"/>
        <v>501.13979771999993</v>
      </c>
      <c r="R76" s="476">
        <f t="shared" si="16"/>
        <v>528.20277107999993</v>
      </c>
      <c r="S76" s="412"/>
    </row>
    <row r="77" s="388" customFormat="1">
      <c r="A77" s="413" t="s">
        <v>847</v>
      </c>
      <c r="B77" s="414" t="s">
        <v>848</v>
      </c>
      <c r="C77" s="415" t="s">
        <v>763</v>
      </c>
      <c r="D77" s="424"/>
      <c r="E77" s="417"/>
      <c r="F77" s="418"/>
      <c r="G77" s="419"/>
      <c r="H77" s="419"/>
      <c r="I77" s="420"/>
      <c r="J77" s="421"/>
      <c r="K77" s="422"/>
      <c r="L77" s="423"/>
      <c r="M77" s="422"/>
      <c r="N77" s="423"/>
      <c r="O77" s="422"/>
      <c r="P77" s="423"/>
      <c r="Q77" s="417">
        <f t="shared" si="1"/>
        <v>0</v>
      </c>
      <c r="R77" s="424">
        <f>H77+J77+L77+N77+P77</f>
        <v>0</v>
      </c>
      <c r="S77" s="412"/>
    </row>
    <row r="78" s="388" customFormat="1" ht="15.75" customHeight="1">
      <c r="A78" s="413" t="s">
        <v>849</v>
      </c>
      <c r="B78" s="414" t="s">
        <v>850</v>
      </c>
      <c r="C78" s="415" t="s">
        <v>763</v>
      </c>
      <c r="D78" s="424">
        <v>35.087000000000003</v>
      </c>
      <c r="E78" s="417">
        <v>51.475000000000001</v>
      </c>
      <c r="F78" s="418">
        <f>(203236.39+1384557.62+4006136.65+208167.59+45348361.38+328306.96)/1000000</f>
        <v>51.478766590000006</v>
      </c>
      <c r="G78" s="419">
        <f>(2667838.2+2680173.58+290041.66+74062712.27+3880786.44+13000-301930.05)/1000000</f>
        <v>83.292622099999988</v>
      </c>
      <c r="H78" s="419">
        <f>(2667838.2+2680173.58+290041.66+74062712.27+3880786.44+13000-301930.05)/1000000</f>
        <v>83.292622099999988</v>
      </c>
      <c r="I78" s="420">
        <f>(132818615.84-29044758.14+72583.3399999999-36291.6699999999+3792850.2)/1000000</f>
        <v>107.60299957000001</v>
      </c>
      <c r="J78" s="421">
        <v>107.60299957000001</v>
      </c>
      <c r="K78" s="422">
        <v>101.02489999999999</v>
      </c>
      <c r="L78" s="423">
        <v>9.9169677400000023</v>
      </c>
      <c r="M78" s="422">
        <v>101.02489999999999</v>
      </c>
      <c r="N78" s="423">
        <v>127.34269999999999</v>
      </c>
      <c r="O78" s="422">
        <v>101.02489999999999</v>
      </c>
      <c r="P78" s="423">
        <f>N78</f>
        <v>127.34269999999999</v>
      </c>
      <c r="Q78" s="417">
        <f t="shared" si="1"/>
        <v>493.97032166999998</v>
      </c>
      <c r="R78" s="424">
        <f t="shared" ref="R78:R81" si="20">G78+I78+K78+N78+P78</f>
        <v>546.60592166999993</v>
      </c>
      <c r="S78" s="412"/>
    </row>
    <row r="79" s="388" customFormat="1" ht="15.75" customHeight="1">
      <c r="A79" s="487" t="s">
        <v>851</v>
      </c>
      <c r="B79" s="488" t="s">
        <v>852</v>
      </c>
      <c r="C79" s="489" t="s">
        <v>763</v>
      </c>
      <c r="D79" s="498">
        <f>0.181+0.019+0.287+0.069+0.784</f>
        <v>1.3400000000000001</v>
      </c>
      <c r="E79" s="491">
        <f>0.09+2.103+0.183+0.015+0.083</f>
        <v>2.4740000000000002</v>
      </c>
      <c r="F79" s="492">
        <f>(2890.14+22039.21+28.1+9347.34+22697.46+83000+4593.96+29.31+30748.66+1794.12+14575+1646.16+2276.99+1407.85+118.06+4378.7+167471+33254.76+191668.81+15467.3+44291.65+132899.4+660144.67+36584.11+9070.18+329739.37+32885.37+26400+30733.56+61600.61+14005.91+11614.59+14681.47+1679.96+466257.16+33609.02+15360+4114.13+30708.3+797.1+2975.95+35804.68+11018.74+4824.93+59715.32+2193.67+1249.44+5855.73+1793.72+1.59+7471.62+308.71-166.67+315.5+1159.12)/1000000</f>
        <v>2.7011315400000009</v>
      </c>
      <c r="G79" s="493">
        <f>(25000+83000+4504.01+16491.92+40762+49500+3300+137812.5+7078.42+50000+10078.2+4780+37420+129790.62+69500+6432.12+227.5+43730+2404.08+137500+32087+31679+136546.96+16323.75+53536.08+486432.22+16500+22000+20445.69+5952.66+120752.55)/1000000+(80363.04+203292+115825.83+69431.5+227477.7+51724+3655+48770+4237.06+250062.11+41667.57+5040+10587.47+20000+210948.33+561891.92+36207.01+141310.29)/1000000</f>
        <v>3.8840581099999998</v>
      </c>
      <c r="H79" s="493">
        <f>(25000+83000+4504.01+16491.92+40762+49500+3300+137812.5+7078.42+50000+10078.2+4780+37420+129790.62+69500+6432.12+227.5+43730+2404.08+137500+32087+31679+136546.96+16323.75+53536.08+486432.22+16500+22000+20445.69+5952.66+120752.55)/1000000+(80363.04+203292+115825.83+69431.5+227477.7+51724+3655+48770+4237.06+250062.11+41667.57+5040+10587.47+20000+210948.33+561891.92+36207.01+141310.29)/1000000</f>
        <v>3.8840581099999998</v>
      </c>
      <c r="I79" s="494">
        <f>(6600+630709.729999999+179452.91+36450+419523.84-30297.7+42231.0299999999+55800+417776+10975+13208.33+186148.59+160858.44-53186.7099999999+54079.6699999999+90405+5454.22999999999+49335+26400+3.81999999999999+1714198.23+130884.539999999+335954.989999999+113489.56)/1000000</f>
        <v>4.5964544999999966</v>
      </c>
      <c r="J79" s="495">
        <v>4.5964544999999966</v>
      </c>
      <c r="K79" s="496">
        <v>-6.8211499999999994</v>
      </c>
      <c r="L79" s="497">
        <v>8.0049346800000016</v>
      </c>
      <c r="M79" s="496">
        <v>2.7010359999999891</v>
      </c>
      <c r="N79" s="497">
        <f>(3236.6+86.6+330.47-27516)/1000</f>
        <v>-23.86233</v>
      </c>
      <c r="O79" s="496">
        <v>2.8090774399999887</v>
      </c>
      <c r="P79" s="497">
        <f>(3236.6+86.6+330.47)/1000*1.04</f>
        <v>3.7998167999999999</v>
      </c>
      <c r="Q79" s="491">
        <f t="shared" si="1"/>
        <v>7.1694760499999752</v>
      </c>
      <c r="R79" s="498">
        <f t="shared" si="20"/>
        <v>-18.403150590000006</v>
      </c>
      <c r="S79" s="412"/>
    </row>
    <row r="80" s="388" customFormat="1">
      <c r="A80" s="473" t="s">
        <v>853</v>
      </c>
      <c r="B80" s="474" t="s">
        <v>854</v>
      </c>
      <c r="C80" s="475" t="s">
        <v>763</v>
      </c>
      <c r="D80" s="550">
        <f t="shared" ref="D80:I80" si="21">D81+D82+D83</f>
        <v>0</v>
      </c>
      <c r="E80" s="551">
        <f t="shared" si="21"/>
        <v>0</v>
      </c>
      <c r="F80" s="478">
        <f t="shared" si="21"/>
        <v>0</v>
      </c>
      <c r="G80" s="479">
        <f t="shared" si="21"/>
        <v>0</v>
      </c>
      <c r="H80" s="479">
        <f t="shared" si="21"/>
        <v>0</v>
      </c>
      <c r="I80" s="480">
        <f t="shared" si="21"/>
        <v>0.52603999999999995</v>
      </c>
      <c r="J80" s="481">
        <v>0.52603999999999995</v>
      </c>
      <c r="K80" s="482">
        <v>5.1306649999999996</v>
      </c>
      <c r="L80" s="483">
        <f>L81+L82+L83</f>
        <v>6.2433441500000004</v>
      </c>
      <c r="M80" s="482">
        <v>5.0571412200000063</v>
      </c>
      <c r="N80" s="483">
        <f>N81+N82+N83</f>
        <v>0</v>
      </c>
      <c r="O80" s="482">
        <v>0</v>
      </c>
      <c r="P80" s="483">
        <f>P81+P82+P83</f>
        <v>4.7434370750000001</v>
      </c>
      <c r="Q80" s="551">
        <f t="shared" si="1"/>
        <v>10.713846220000006</v>
      </c>
      <c r="R80" s="476">
        <f t="shared" si="20"/>
        <v>10.400142075</v>
      </c>
      <c r="S80" s="412"/>
    </row>
    <row r="81" s="388" customFormat="1">
      <c r="A81" s="413" t="s">
        <v>855</v>
      </c>
      <c r="B81" s="414" t="s">
        <v>856</v>
      </c>
      <c r="C81" s="415" t="s">
        <v>763</v>
      </c>
      <c r="D81" s="552"/>
      <c r="E81" s="553"/>
      <c r="F81" s="418"/>
      <c r="G81" s="419"/>
      <c r="H81" s="419"/>
      <c r="I81" s="554">
        <v>0.52603999999999995</v>
      </c>
      <c r="J81" s="555">
        <v>0.52603999999999995</v>
      </c>
      <c r="K81" s="556">
        <v>5.1306649999999996</v>
      </c>
      <c r="L81" s="557">
        <v>6.2433441500000004</v>
      </c>
      <c r="M81" s="556">
        <v>5.0571412200000063</v>
      </c>
      <c r="N81" s="557"/>
      <c r="O81" s="556"/>
      <c r="P81" s="557">
        <v>4.7434370750000001</v>
      </c>
      <c r="Q81" s="558">
        <f t="shared" si="1"/>
        <v>10.713846220000006</v>
      </c>
      <c r="R81" s="559">
        <f t="shared" si="20"/>
        <v>10.400142075</v>
      </c>
      <c r="S81" s="412"/>
    </row>
    <row r="82" s="388" customFormat="1">
      <c r="A82" s="413" t="s">
        <v>857</v>
      </c>
      <c r="B82" s="414" t="s">
        <v>858</v>
      </c>
      <c r="C82" s="415" t="s">
        <v>763</v>
      </c>
      <c r="D82" s="560"/>
      <c r="E82" s="422"/>
      <c r="F82" s="418"/>
      <c r="G82" s="419"/>
      <c r="H82" s="419"/>
      <c r="I82" s="420"/>
      <c r="J82" s="421"/>
      <c r="K82" s="422"/>
      <c r="L82" s="423"/>
      <c r="M82" s="422"/>
      <c r="N82" s="423"/>
      <c r="O82" s="422"/>
      <c r="P82" s="423"/>
      <c r="Q82" s="422">
        <f t="shared" si="1"/>
        <v>0</v>
      </c>
      <c r="R82" s="424">
        <f t="shared" ref="R82:R83" si="22">H82+J82+L82+N82+P82</f>
        <v>0</v>
      </c>
      <c r="S82" s="412"/>
    </row>
    <row r="83" s="388" customFormat="1">
      <c r="A83" s="487" t="s">
        <v>859</v>
      </c>
      <c r="B83" s="488" t="s">
        <v>860</v>
      </c>
      <c r="C83" s="489" t="s">
        <v>763</v>
      </c>
      <c r="D83" s="561"/>
      <c r="E83" s="496"/>
      <c r="F83" s="492"/>
      <c r="G83" s="493"/>
      <c r="H83" s="493"/>
      <c r="I83" s="494"/>
      <c r="J83" s="495"/>
      <c r="K83" s="496"/>
      <c r="L83" s="497"/>
      <c r="M83" s="496"/>
      <c r="N83" s="497"/>
      <c r="O83" s="496"/>
      <c r="P83" s="497"/>
      <c r="Q83" s="496">
        <f t="shared" si="1"/>
        <v>0</v>
      </c>
      <c r="R83" s="498">
        <f t="shared" si="22"/>
        <v>0</v>
      </c>
      <c r="S83" s="412"/>
    </row>
    <row r="84" s="388" customFormat="1">
      <c r="A84" s="399" t="s">
        <v>646</v>
      </c>
      <c r="B84" s="400" t="s">
        <v>861</v>
      </c>
      <c r="C84" s="401" t="s">
        <v>763</v>
      </c>
      <c r="D84" s="562">
        <f t="shared" ref="D84:D98" si="23">D21-D36</f>
        <v>0.14227098000000638</v>
      </c>
      <c r="E84" s="405">
        <f t="shared" ref="E84:E98" si="24">E21-E36</f>
        <v>34.164999999999992</v>
      </c>
      <c r="F84" s="404">
        <f t="shared" ref="F84:F98" si="25">F21-F36</f>
        <v>33.630211573333341</v>
      </c>
      <c r="G84" s="405">
        <f t="shared" ref="G84:G98" si="26">G21-G36</f>
        <v>-3.0985985699999787</v>
      </c>
      <c r="H84" s="406">
        <f t="shared" ref="H84:H98" si="27">H21-H36</f>
        <v>-3.0985985699999787</v>
      </c>
      <c r="I84" s="407">
        <f t="shared" ref="I84:I98" si="28">I21-I36</f>
        <v>34.028798079999376</v>
      </c>
      <c r="J84" s="408">
        <f>J21-J36</f>
        <v>34.028798079999376</v>
      </c>
      <c r="K84" s="405">
        <v>5.1306650000000218</v>
      </c>
      <c r="L84" s="409">
        <f t="shared" ref="L84:L89" si="29">L21-L36</f>
        <v>124.06779728166674</v>
      </c>
      <c r="M84" s="405">
        <v>5.0571412200000054</v>
      </c>
      <c r="N84" s="409">
        <f t="shared" ref="N84:N98" si="30">N21-N36</f>
        <v>0</v>
      </c>
      <c r="O84" s="405">
        <f>O21-O36</f>
        <v>0</v>
      </c>
      <c r="P84" s="409">
        <f t="shared" ref="P84:P98" si="31">P21-P36</f>
        <v>4.7434370749999744</v>
      </c>
      <c r="Q84" s="405">
        <f>Q21-Q36</f>
        <v>41.118005729999595</v>
      </c>
      <c r="R84" s="409">
        <f>G84+I84+K84+N84+P84</f>
        <v>40.804301584999394</v>
      </c>
      <c r="S84" s="412"/>
    </row>
    <row r="85" s="484" customFormat="1">
      <c r="A85" s="413" t="s">
        <v>862</v>
      </c>
      <c r="B85" s="414" t="s">
        <v>764</v>
      </c>
      <c r="C85" s="415" t="s">
        <v>763</v>
      </c>
      <c r="D85" s="560">
        <f t="shared" si="23"/>
        <v>0</v>
      </c>
      <c r="E85" s="422">
        <f t="shared" si="24"/>
        <v>0</v>
      </c>
      <c r="F85" s="563">
        <f t="shared" si="25"/>
        <v>0</v>
      </c>
      <c r="G85" s="422">
        <f t="shared" si="26"/>
        <v>0</v>
      </c>
      <c r="H85" s="459">
        <f t="shared" si="27"/>
        <v>0</v>
      </c>
      <c r="I85" s="420">
        <f t="shared" si="28"/>
        <v>0</v>
      </c>
      <c r="J85" s="421">
        <v>0</v>
      </c>
      <c r="K85" s="422">
        <v>0</v>
      </c>
      <c r="L85" s="423">
        <f t="shared" si="29"/>
        <v>0</v>
      </c>
      <c r="M85" s="422">
        <v>0</v>
      </c>
      <c r="N85" s="423">
        <f t="shared" si="30"/>
        <v>0</v>
      </c>
      <c r="O85" s="422">
        <v>0</v>
      </c>
      <c r="P85" s="423">
        <f t="shared" si="31"/>
        <v>0</v>
      </c>
      <c r="Q85" s="422">
        <f t="shared" ref="Q85:Q89" si="32">G85+I85+K85+M85+O85</f>
        <v>0</v>
      </c>
      <c r="R85" s="423">
        <f t="shared" ref="R85:R89" si="33">H85+J85+L85+N85+P85</f>
        <v>0</v>
      </c>
      <c r="S85" s="412"/>
    </row>
    <row r="86" s="484" customFormat="1" ht="31.5">
      <c r="A86" s="413" t="s">
        <v>863</v>
      </c>
      <c r="B86" s="425" t="s">
        <v>765</v>
      </c>
      <c r="C86" s="415" t="s">
        <v>763</v>
      </c>
      <c r="D86" s="560">
        <f t="shared" si="23"/>
        <v>0</v>
      </c>
      <c r="E86" s="422">
        <f t="shared" si="24"/>
        <v>0</v>
      </c>
      <c r="F86" s="563">
        <f t="shared" si="25"/>
        <v>0</v>
      </c>
      <c r="G86" s="422">
        <f t="shared" si="26"/>
        <v>0</v>
      </c>
      <c r="H86" s="459">
        <f t="shared" si="27"/>
        <v>0</v>
      </c>
      <c r="I86" s="420">
        <f t="shared" si="28"/>
        <v>0</v>
      </c>
      <c r="J86" s="421">
        <v>0</v>
      </c>
      <c r="K86" s="422">
        <v>0</v>
      </c>
      <c r="L86" s="423">
        <f t="shared" si="29"/>
        <v>0</v>
      </c>
      <c r="M86" s="422">
        <v>0</v>
      </c>
      <c r="N86" s="423">
        <f t="shared" si="30"/>
        <v>0</v>
      </c>
      <c r="O86" s="422">
        <v>0</v>
      </c>
      <c r="P86" s="423">
        <f t="shared" si="31"/>
        <v>0</v>
      </c>
      <c r="Q86" s="422">
        <f t="shared" si="32"/>
        <v>0</v>
      </c>
      <c r="R86" s="423">
        <f t="shared" si="33"/>
        <v>0</v>
      </c>
      <c r="S86" s="412"/>
    </row>
    <row r="87" s="484" customFormat="1" ht="31.5">
      <c r="A87" s="413" t="s">
        <v>864</v>
      </c>
      <c r="B87" s="425" t="s">
        <v>766</v>
      </c>
      <c r="C87" s="415" t="s">
        <v>763</v>
      </c>
      <c r="D87" s="560">
        <f t="shared" si="23"/>
        <v>0</v>
      </c>
      <c r="E87" s="422">
        <f t="shared" si="24"/>
        <v>0</v>
      </c>
      <c r="F87" s="563">
        <f t="shared" si="25"/>
        <v>0</v>
      </c>
      <c r="G87" s="422">
        <f t="shared" si="26"/>
        <v>0</v>
      </c>
      <c r="H87" s="459">
        <f t="shared" si="27"/>
        <v>0</v>
      </c>
      <c r="I87" s="420">
        <f t="shared" si="28"/>
        <v>0</v>
      </c>
      <c r="J87" s="421">
        <v>0</v>
      </c>
      <c r="K87" s="422">
        <v>0</v>
      </c>
      <c r="L87" s="423">
        <f t="shared" si="29"/>
        <v>0</v>
      </c>
      <c r="M87" s="422">
        <v>0</v>
      </c>
      <c r="N87" s="423">
        <f t="shared" si="30"/>
        <v>0</v>
      </c>
      <c r="O87" s="422">
        <v>0</v>
      </c>
      <c r="P87" s="423">
        <f t="shared" si="31"/>
        <v>0</v>
      </c>
      <c r="Q87" s="422">
        <f t="shared" si="32"/>
        <v>0</v>
      </c>
      <c r="R87" s="423">
        <f t="shared" si="33"/>
        <v>0</v>
      </c>
      <c r="S87" s="412"/>
    </row>
    <row r="88" s="484" customFormat="1" ht="31.5">
      <c r="A88" s="413" t="s">
        <v>865</v>
      </c>
      <c r="B88" s="425" t="s">
        <v>767</v>
      </c>
      <c r="C88" s="415" t="s">
        <v>763</v>
      </c>
      <c r="D88" s="560">
        <f t="shared" si="23"/>
        <v>0</v>
      </c>
      <c r="E88" s="422">
        <f t="shared" si="24"/>
        <v>0</v>
      </c>
      <c r="F88" s="563">
        <f t="shared" si="25"/>
        <v>0</v>
      </c>
      <c r="G88" s="422">
        <f t="shared" si="26"/>
        <v>0</v>
      </c>
      <c r="H88" s="459">
        <f t="shared" si="27"/>
        <v>0</v>
      </c>
      <c r="I88" s="420">
        <f t="shared" si="28"/>
        <v>0</v>
      </c>
      <c r="J88" s="421">
        <v>0</v>
      </c>
      <c r="K88" s="422">
        <v>0</v>
      </c>
      <c r="L88" s="423">
        <f t="shared" si="29"/>
        <v>0</v>
      </c>
      <c r="M88" s="422">
        <v>0</v>
      </c>
      <c r="N88" s="423">
        <f t="shared" si="30"/>
        <v>0</v>
      </c>
      <c r="O88" s="422">
        <v>0</v>
      </c>
      <c r="P88" s="423">
        <f t="shared" si="31"/>
        <v>0</v>
      </c>
      <c r="Q88" s="422">
        <f t="shared" si="32"/>
        <v>0</v>
      </c>
      <c r="R88" s="423">
        <f t="shared" si="33"/>
        <v>0</v>
      </c>
      <c r="S88" s="412"/>
    </row>
    <row r="89" s="484" customFormat="1">
      <c r="A89" s="413" t="s">
        <v>866</v>
      </c>
      <c r="B89" s="414" t="s">
        <v>768</v>
      </c>
      <c r="C89" s="415" t="s">
        <v>763</v>
      </c>
      <c r="D89" s="560">
        <f t="shared" si="23"/>
        <v>0</v>
      </c>
      <c r="E89" s="422">
        <f t="shared" si="24"/>
        <v>0</v>
      </c>
      <c r="F89" s="563">
        <f t="shared" si="25"/>
        <v>0</v>
      </c>
      <c r="G89" s="422">
        <f t="shared" si="26"/>
        <v>0</v>
      </c>
      <c r="H89" s="459">
        <f t="shared" si="27"/>
        <v>0</v>
      </c>
      <c r="I89" s="420">
        <f t="shared" si="28"/>
        <v>0</v>
      </c>
      <c r="J89" s="421">
        <v>0</v>
      </c>
      <c r="K89" s="422">
        <v>0</v>
      </c>
      <c r="L89" s="423">
        <f t="shared" si="29"/>
        <v>0</v>
      </c>
      <c r="M89" s="422">
        <v>0</v>
      </c>
      <c r="N89" s="423">
        <f t="shared" si="30"/>
        <v>0</v>
      </c>
      <c r="O89" s="422">
        <v>0</v>
      </c>
      <c r="P89" s="423">
        <f t="shared" si="31"/>
        <v>0</v>
      </c>
      <c r="Q89" s="422">
        <f t="shared" si="32"/>
        <v>0</v>
      </c>
      <c r="R89" s="423">
        <f t="shared" si="33"/>
        <v>0</v>
      </c>
      <c r="S89" s="412"/>
    </row>
    <row r="90" s="484" customFormat="1">
      <c r="A90" s="426" t="s">
        <v>867</v>
      </c>
      <c r="B90" s="427" t="s">
        <v>769</v>
      </c>
      <c r="C90" s="428" t="s">
        <v>763</v>
      </c>
      <c r="D90" s="564">
        <f t="shared" si="23"/>
        <v>-4.4686990283333188</v>
      </c>
      <c r="E90" s="435">
        <f t="shared" si="24"/>
        <v>8.2980000000000018</v>
      </c>
      <c r="F90" s="565">
        <f t="shared" si="25"/>
        <v>8.0858491100000123</v>
      </c>
      <c r="G90" s="435">
        <f t="shared" si="26"/>
        <v>-32.130274871666671</v>
      </c>
      <c r="H90" s="566">
        <f t="shared" si="27"/>
        <v>-32.130274871666671</v>
      </c>
      <c r="I90" s="433">
        <f t="shared" si="28"/>
        <v>-19.3757798956361</v>
      </c>
      <c r="J90" s="434">
        <v>-19.3757798956361</v>
      </c>
      <c r="K90" s="435">
        <v>5.1306650000000218</v>
      </c>
      <c r="L90" s="436">
        <v>-9.4560739055955558</v>
      </c>
      <c r="M90" s="435">
        <v>5.0571412200000054</v>
      </c>
      <c r="N90" s="436">
        <f t="shared" si="30"/>
        <v>0</v>
      </c>
      <c r="O90" s="435">
        <v>0</v>
      </c>
      <c r="P90" s="436">
        <f t="shared" si="31"/>
        <v>4.7434370749999744</v>
      </c>
      <c r="Q90" s="435">
        <f>Q27-Q42</f>
        <v>-41.318248547302574</v>
      </c>
      <c r="R90" s="436">
        <f>G90+I90+K90+N90+P90</f>
        <v>-41.631952692302775</v>
      </c>
      <c r="S90" s="412"/>
    </row>
    <row r="91" s="484" customFormat="1">
      <c r="A91" s="413" t="s">
        <v>868</v>
      </c>
      <c r="B91" s="414" t="s">
        <v>770</v>
      </c>
      <c r="C91" s="415" t="s">
        <v>763</v>
      </c>
      <c r="D91" s="560">
        <f t="shared" si="23"/>
        <v>0</v>
      </c>
      <c r="E91" s="422">
        <f t="shared" si="24"/>
        <v>0</v>
      </c>
      <c r="F91" s="563">
        <f t="shared" si="25"/>
        <v>0</v>
      </c>
      <c r="G91" s="422">
        <f t="shared" si="26"/>
        <v>0</v>
      </c>
      <c r="H91" s="459">
        <f t="shared" si="27"/>
        <v>0</v>
      </c>
      <c r="I91" s="420">
        <f t="shared" si="28"/>
        <v>0</v>
      </c>
      <c r="J91" s="421">
        <v>0</v>
      </c>
      <c r="K91" s="422">
        <v>0</v>
      </c>
      <c r="L91" s="423">
        <v>0</v>
      </c>
      <c r="M91" s="422">
        <v>0</v>
      </c>
      <c r="N91" s="423">
        <f t="shared" si="30"/>
        <v>0</v>
      </c>
      <c r="O91" s="422">
        <v>0</v>
      </c>
      <c r="P91" s="423">
        <f t="shared" si="31"/>
        <v>0</v>
      </c>
      <c r="Q91" s="422">
        <f>G91+I91+K91+M91+O91</f>
        <v>0</v>
      </c>
      <c r="R91" s="423">
        <f>H91+J91+L91+N91+P91</f>
        <v>0</v>
      </c>
      <c r="S91" s="412"/>
    </row>
    <row r="92" s="484" customFormat="1">
      <c r="A92" s="426" t="s">
        <v>869</v>
      </c>
      <c r="B92" s="427" t="s">
        <v>771</v>
      </c>
      <c r="C92" s="428" t="s">
        <v>763</v>
      </c>
      <c r="D92" s="564">
        <f t="shared" si="23"/>
        <v>1.3792740899999998</v>
      </c>
      <c r="E92" s="435">
        <f t="shared" si="24"/>
        <v>19.687000000000001</v>
      </c>
      <c r="F92" s="565">
        <f t="shared" si="25"/>
        <v>19.780634825</v>
      </c>
      <c r="G92" s="435">
        <f t="shared" si="26"/>
        <v>23.480537845000001</v>
      </c>
      <c r="H92" s="566">
        <f t="shared" si="27"/>
        <v>23.480537845000001</v>
      </c>
      <c r="I92" s="433">
        <f t="shared" si="28"/>
        <v>33.165879246864769</v>
      </c>
      <c r="J92" s="434">
        <v>33.165879246864769</v>
      </c>
      <c r="K92" s="435">
        <v>0</v>
      </c>
      <c r="L92" s="436">
        <v>99.247003770387892</v>
      </c>
      <c r="M92" s="435">
        <v>0</v>
      </c>
      <c r="N92" s="436">
        <f t="shared" si="30"/>
        <v>0</v>
      </c>
      <c r="O92" s="435">
        <v>0</v>
      </c>
      <c r="P92" s="436">
        <f t="shared" si="31"/>
        <v>0</v>
      </c>
      <c r="Q92" s="435">
        <f>Q29-Q44</f>
        <v>56.64641709186477</v>
      </c>
      <c r="R92" s="436">
        <f>G92+I92+K92+N92+P92</f>
        <v>56.64641709186477</v>
      </c>
      <c r="S92" s="412"/>
    </row>
    <row r="93" s="484" customFormat="1">
      <c r="A93" s="413" t="s">
        <v>870</v>
      </c>
      <c r="B93" s="414" t="s">
        <v>772</v>
      </c>
      <c r="C93" s="415" t="s">
        <v>763</v>
      </c>
      <c r="D93" s="560">
        <f t="shared" si="23"/>
        <v>0</v>
      </c>
      <c r="E93" s="422">
        <f t="shared" si="24"/>
        <v>0</v>
      </c>
      <c r="F93" s="563">
        <f t="shared" si="25"/>
        <v>0</v>
      </c>
      <c r="G93" s="422">
        <f t="shared" si="26"/>
        <v>0</v>
      </c>
      <c r="H93" s="459">
        <f t="shared" si="27"/>
        <v>0</v>
      </c>
      <c r="I93" s="420">
        <f t="shared" si="28"/>
        <v>0</v>
      </c>
      <c r="J93" s="421">
        <v>0</v>
      </c>
      <c r="K93" s="422">
        <v>0</v>
      </c>
      <c r="L93" s="423">
        <v>0</v>
      </c>
      <c r="M93" s="422">
        <v>0</v>
      </c>
      <c r="N93" s="423">
        <f t="shared" si="30"/>
        <v>0</v>
      </c>
      <c r="O93" s="422">
        <v>0</v>
      </c>
      <c r="P93" s="423">
        <f t="shared" si="31"/>
        <v>0</v>
      </c>
      <c r="Q93" s="422">
        <f t="shared" ref="Q93:Q97" si="34">G93+I93+K93+M93+O93</f>
        <v>0</v>
      </c>
      <c r="R93" s="423">
        <f t="shared" ref="R93:R97" si="35">H93+J93+L93+N93+P93</f>
        <v>0</v>
      </c>
      <c r="S93" s="412"/>
    </row>
    <row r="94" s="484" customFormat="1">
      <c r="A94" s="413" t="s">
        <v>871</v>
      </c>
      <c r="B94" s="414" t="s">
        <v>774</v>
      </c>
      <c r="C94" s="415" t="s">
        <v>763</v>
      </c>
      <c r="D94" s="560">
        <f t="shared" si="23"/>
        <v>0</v>
      </c>
      <c r="E94" s="422">
        <f t="shared" si="24"/>
        <v>0</v>
      </c>
      <c r="F94" s="563">
        <f t="shared" si="25"/>
        <v>0</v>
      </c>
      <c r="G94" s="422">
        <f t="shared" si="26"/>
        <v>0</v>
      </c>
      <c r="H94" s="459">
        <f t="shared" si="27"/>
        <v>0</v>
      </c>
      <c r="I94" s="420">
        <f t="shared" si="28"/>
        <v>0</v>
      </c>
      <c r="J94" s="421">
        <v>0</v>
      </c>
      <c r="K94" s="422">
        <v>0</v>
      </c>
      <c r="L94" s="423">
        <v>0</v>
      </c>
      <c r="M94" s="422">
        <v>0</v>
      </c>
      <c r="N94" s="423">
        <f t="shared" si="30"/>
        <v>0</v>
      </c>
      <c r="O94" s="422">
        <v>0</v>
      </c>
      <c r="P94" s="423">
        <f t="shared" si="31"/>
        <v>0</v>
      </c>
      <c r="Q94" s="422">
        <f t="shared" si="34"/>
        <v>0</v>
      </c>
      <c r="R94" s="423">
        <f t="shared" si="35"/>
        <v>0</v>
      </c>
      <c r="S94" s="412"/>
    </row>
    <row r="95" s="484" customFormat="1" ht="31.5">
      <c r="A95" s="413" t="s">
        <v>872</v>
      </c>
      <c r="B95" s="425" t="s">
        <v>776</v>
      </c>
      <c r="C95" s="415" t="s">
        <v>763</v>
      </c>
      <c r="D95" s="560">
        <f t="shared" si="23"/>
        <v>0</v>
      </c>
      <c r="E95" s="422">
        <f t="shared" si="24"/>
        <v>0</v>
      </c>
      <c r="F95" s="563">
        <f t="shared" si="25"/>
        <v>0</v>
      </c>
      <c r="G95" s="422">
        <f t="shared" si="26"/>
        <v>0</v>
      </c>
      <c r="H95" s="459">
        <f t="shared" si="27"/>
        <v>0</v>
      </c>
      <c r="I95" s="420">
        <f t="shared" si="28"/>
        <v>0</v>
      </c>
      <c r="J95" s="421">
        <v>0</v>
      </c>
      <c r="K95" s="422">
        <v>0</v>
      </c>
      <c r="L95" s="423">
        <v>0</v>
      </c>
      <c r="M95" s="422">
        <v>0</v>
      </c>
      <c r="N95" s="423">
        <f t="shared" si="30"/>
        <v>0</v>
      </c>
      <c r="O95" s="422">
        <v>0</v>
      </c>
      <c r="P95" s="423">
        <f t="shared" si="31"/>
        <v>0</v>
      </c>
      <c r="Q95" s="422">
        <f t="shared" si="34"/>
        <v>0</v>
      </c>
      <c r="R95" s="423">
        <f t="shared" si="35"/>
        <v>0</v>
      </c>
      <c r="S95" s="412"/>
    </row>
    <row r="96" s="484" customFormat="1">
      <c r="A96" s="413" t="s">
        <v>873</v>
      </c>
      <c r="B96" s="425" t="s">
        <v>778</v>
      </c>
      <c r="C96" s="415" t="s">
        <v>763</v>
      </c>
      <c r="D96" s="560">
        <f t="shared" si="23"/>
        <v>0</v>
      </c>
      <c r="E96" s="422">
        <f t="shared" si="24"/>
        <v>0</v>
      </c>
      <c r="F96" s="563">
        <f t="shared" si="25"/>
        <v>0</v>
      </c>
      <c r="G96" s="422">
        <f t="shared" si="26"/>
        <v>0</v>
      </c>
      <c r="H96" s="459">
        <f t="shared" si="27"/>
        <v>0</v>
      </c>
      <c r="I96" s="420">
        <f t="shared" si="28"/>
        <v>0</v>
      </c>
      <c r="J96" s="421">
        <v>0</v>
      </c>
      <c r="K96" s="422">
        <v>0</v>
      </c>
      <c r="L96" s="423">
        <v>0</v>
      </c>
      <c r="M96" s="422">
        <v>0</v>
      </c>
      <c r="N96" s="423">
        <f t="shared" si="30"/>
        <v>0</v>
      </c>
      <c r="O96" s="422">
        <v>0</v>
      </c>
      <c r="P96" s="423">
        <f t="shared" si="31"/>
        <v>0</v>
      </c>
      <c r="Q96" s="422">
        <f t="shared" si="34"/>
        <v>0</v>
      </c>
      <c r="R96" s="423">
        <f t="shared" si="35"/>
        <v>0</v>
      </c>
      <c r="S96" s="412"/>
    </row>
    <row r="97" s="484" customFormat="1">
      <c r="A97" s="413" t="s">
        <v>874</v>
      </c>
      <c r="B97" s="414" t="s">
        <v>780</v>
      </c>
      <c r="C97" s="415" t="s">
        <v>763</v>
      </c>
      <c r="D97" s="560">
        <f t="shared" si="23"/>
        <v>0</v>
      </c>
      <c r="E97" s="422">
        <f t="shared" si="24"/>
        <v>0</v>
      </c>
      <c r="F97" s="563">
        <f t="shared" si="25"/>
        <v>0</v>
      </c>
      <c r="G97" s="422">
        <f t="shared" si="26"/>
        <v>0</v>
      </c>
      <c r="H97" s="459">
        <f t="shared" si="27"/>
        <v>0</v>
      </c>
      <c r="I97" s="420">
        <f t="shared" si="28"/>
        <v>0</v>
      </c>
      <c r="J97" s="421">
        <v>0</v>
      </c>
      <c r="K97" s="422">
        <v>0</v>
      </c>
      <c r="L97" s="423">
        <v>0</v>
      </c>
      <c r="M97" s="422">
        <v>0</v>
      </c>
      <c r="N97" s="423">
        <f t="shared" si="30"/>
        <v>0</v>
      </c>
      <c r="O97" s="422">
        <v>0</v>
      </c>
      <c r="P97" s="423">
        <f t="shared" si="31"/>
        <v>0</v>
      </c>
      <c r="Q97" s="422">
        <f t="shared" si="34"/>
        <v>0</v>
      </c>
      <c r="R97" s="423">
        <f t="shared" si="35"/>
        <v>0</v>
      </c>
      <c r="S97" s="412"/>
    </row>
    <row r="98" s="484" customFormat="1">
      <c r="A98" s="439" t="s">
        <v>875</v>
      </c>
      <c r="B98" s="440" t="s">
        <v>782</v>
      </c>
      <c r="C98" s="441" t="s">
        <v>763</v>
      </c>
      <c r="D98" s="567">
        <f t="shared" si="23"/>
        <v>3.2316959183333305</v>
      </c>
      <c r="E98" s="448">
        <f t="shared" si="24"/>
        <v>6.1799999999999997</v>
      </c>
      <c r="F98" s="568">
        <f t="shared" si="25"/>
        <v>5.7634442983333338</v>
      </c>
      <c r="G98" s="448">
        <f t="shared" si="26"/>
        <v>5.5511384566666671</v>
      </c>
      <c r="H98" s="569">
        <f t="shared" si="27"/>
        <v>5.5511384566666671</v>
      </c>
      <c r="I98" s="446">
        <f t="shared" si="28"/>
        <v>20.238698730770388</v>
      </c>
      <c r="J98" s="447">
        <v>20.238698730770388</v>
      </c>
      <c r="K98" s="448">
        <v>0</v>
      </c>
      <c r="L98" s="449">
        <v>34.276867416874332</v>
      </c>
      <c r="M98" s="448">
        <v>0</v>
      </c>
      <c r="N98" s="449">
        <f t="shared" si="30"/>
        <v>0</v>
      </c>
      <c r="O98" s="448">
        <v>0</v>
      </c>
      <c r="P98" s="449">
        <f t="shared" si="31"/>
        <v>0</v>
      </c>
      <c r="Q98" s="448">
        <f>Q35-Q50</f>
        <v>25.789837187437051</v>
      </c>
      <c r="R98" s="449">
        <f t="shared" ref="R98:R99" si="36">G98+I98+K98+N98+P98</f>
        <v>25.789837187437055</v>
      </c>
      <c r="S98" s="412"/>
    </row>
    <row r="99" s="388" customFormat="1">
      <c r="A99" s="399" t="s">
        <v>645</v>
      </c>
      <c r="B99" s="400" t="s">
        <v>876</v>
      </c>
      <c r="C99" s="401" t="s">
        <v>763</v>
      </c>
      <c r="D99" s="562">
        <f t="shared" ref="D99:I99" si="37">D100-D108</f>
        <v>1.7929999999999993</v>
      </c>
      <c r="E99" s="405">
        <f t="shared" si="37"/>
        <v>-4.5169999999999995</v>
      </c>
      <c r="F99" s="454">
        <f t="shared" si="37"/>
        <v>-11.989990800000001</v>
      </c>
      <c r="G99" s="455">
        <f t="shared" si="37"/>
        <v>-8.3250174299999991</v>
      </c>
      <c r="H99" s="455">
        <f t="shared" si="37"/>
        <v>-8.3250174299999991</v>
      </c>
      <c r="I99" s="407">
        <f t="shared" si="37"/>
        <v>-26.168480499999994</v>
      </c>
      <c r="J99" s="408">
        <v>-26.168480499999994</v>
      </c>
      <c r="K99" s="405">
        <v>0</v>
      </c>
      <c r="L99" s="409">
        <f>L100-L108</f>
        <v>-33.24767745999992</v>
      </c>
      <c r="M99" s="405">
        <v>0</v>
      </c>
      <c r="N99" s="409">
        <f>N100-N108</f>
        <v>0</v>
      </c>
      <c r="O99" s="405">
        <v>0</v>
      </c>
      <c r="P99" s="409">
        <f>P100-P108</f>
        <v>0</v>
      </c>
      <c r="Q99" s="405">
        <f>G99+I99+K99+M99+O99</f>
        <v>-34.49349792999999</v>
      </c>
      <c r="R99" s="452">
        <f t="shared" si="36"/>
        <v>-34.49349792999999</v>
      </c>
      <c r="S99" s="412"/>
    </row>
    <row r="100" s="388" customFormat="1">
      <c r="A100" s="570" t="s">
        <v>354</v>
      </c>
      <c r="B100" s="571" t="s">
        <v>877</v>
      </c>
      <c r="C100" s="572" t="s">
        <v>763</v>
      </c>
      <c r="D100" s="573">
        <f t="shared" ref="D100:I100" si="38">D101+D102+D103+D105</f>
        <v>34.100000000000001</v>
      </c>
      <c r="E100" s="574">
        <f t="shared" si="38"/>
        <v>14.295999999999999</v>
      </c>
      <c r="F100" s="575">
        <f t="shared" si="38"/>
        <v>16.36999191</v>
      </c>
      <c r="G100" s="576">
        <f t="shared" si="38"/>
        <v>31.488696379999997</v>
      </c>
      <c r="H100" s="576">
        <f t="shared" si="38"/>
        <v>31.488696379999997</v>
      </c>
      <c r="I100" s="577">
        <f t="shared" si="38"/>
        <v>15.689571729999999</v>
      </c>
      <c r="J100" s="578">
        <v>15.689571729999999</v>
      </c>
      <c r="K100" s="574">
        <v>0</v>
      </c>
      <c r="L100" s="579">
        <f>L101+L102+L103+L105</f>
        <v>119.87158595</v>
      </c>
      <c r="M100" s="574">
        <v>0</v>
      </c>
      <c r="N100" s="579">
        <f>N101+N102+N103+N105</f>
        <v>0</v>
      </c>
      <c r="O100" s="574">
        <v>0</v>
      </c>
      <c r="P100" s="579">
        <f>P101+P102+P103+P105</f>
        <v>0</v>
      </c>
      <c r="Q100" s="574">
        <f t="shared" ref="Q100:Q115" si="39">G100+I100+K100+M100+O100</f>
        <v>47.178268109999998</v>
      </c>
      <c r="R100" s="580">
        <f t="shared" ref="R100:R118" si="40">G100+I100+K100+N100+P100</f>
        <v>47.178268109999998</v>
      </c>
      <c r="S100" s="412"/>
    </row>
    <row r="101" s="388" customFormat="1">
      <c r="A101" s="413" t="s">
        <v>535</v>
      </c>
      <c r="B101" s="425" t="s">
        <v>878</v>
      </c>
      <c r="C101" s="415" t="s">
        <v>763</v>
      </c>
      <c r="D101" s="560"/>
      <c r="E101" s="422"/>
      <c r="F101" s="418"/>
      <c r="G101" s="419"/>
      <c r="H101" s="419"/>
      <c r="I101" s="420"/>
      <c r="J101" s="421"/>
      <c r="K101" s="422"/>
      <c r="L101" s="423"/>
      <c r="M101" s="422"/>
      <c r="N101" s="423"/>
      <c r="O101" s="422"/>
      <c r="P101" s="423"/>
      <c r="Q101" s="422">
        <f t="shared" si="39"/>
        <v>0</v>
      </c>
      <c r="R101" s="424">
        <f t="shared" si="40"/>
        <v>0</v>
      </c>
      <c r="S101" s="412"/>
    </row>
    <row r="102" s="388" customFormat="1" ht="16.5" customHeight="1">
      <c r="A102" s="413" t="s">
        <v>536</v>
      </c>
      <c r="B102" s="425" t="s">
        <v>879</v>
      </c>
      <c r="C102" s="415" t="s">
        <v>763</v>
      </c>
      <c r="D102" s="560"/>
      <c r="E102" s="422"/>
      <c r="F102" s="418"/>
      <c r="G102" s="419">
        <v>1.27122248</v>
      </c>
      <c r="H102" s="419">
        <v>1.27122248</v>
      </c>
      <c r="I102" s="420">
        <v>1.72199261</v>
      </c>
      <c r="J102" s="421">
        <v>1.72199261</v>
      </c>
      <c r="K102" s="422"/>
      <c r="L102" s="423">
        <v>1.97903451</v>
      </c>
      <c r="M102" s="422"/>
      <c r="N102" s="423"/>
      <c r="O102" s="422"/>
      <c r="P102" s="423"/>
      <c r="Q102" s="422">
        <f t="shared" si="39"/>
        <v>2.9932150900000001</v>
      </c>
      <c r="R102" s="424">
        <f t="shared" si="40"/>
        <v>2.9932150900000001</v>
      </c>
      <c r="S102" s="412"/>
    </row>
    <row r="103" s="484" customFormat="1">
      <c r="A103" s="413" t="s">
        <v>537</v>
      </c>
      <c r="B103" s="425" t="s">
        <v>880</v>
      </c>
      <c r="C103" s="415" t="s">
        <v>763</v>
      </c>
      <c r="D103" s="560">
        <f t="shared" ref="D103:I103" si="41">D104</f>
        <v>26.405000000000001</v>
      </c>
      <c r="E103" s="581">
        <f t="shared" si="41"/>
        <v>8.423</v>
      </c>
      <c r="F103" s="418">
        <f t="shared" si="41"/>
        <v>9.9147236599999999</v>
      </c>
      <c r="G103" s="419">
        <f t="shared" si="41"/>
        <v>22.716620509999998</v>
      </c>
      <c r="H103" s="419">
        <f t="shared" si="41"/>
        <v>22.716620509999998</v>
      </c>
      <c r="I103" s="420">
        <f t="shared" si="41"/>
        <v>8.4721205600000005</v>
      </c>
      <c r="J103" s="421">
        <v>8.4721205600000005</v>
      </c>
      <c r="K103" s="422">
        <v>0</v>
      </c>
      <c r="L103" s="423">
        <f>L104</f>
        <v>51.102358600000002</v>
      </c>
      <c r="M103" s="422">
        <v>0</v>
      </c>
      <c r="N103" s="423">
        <f>N104</f>
        <v>0</v>
      </c>
      <c r="O103" s="422">
        <v>0</v>
      </c>
      <c r="P103" s="423">
        <f>P104</f>
        <v>0</v>
      </c>
      <c r="Q103" s="422">
        <f t="shared" si="39"/>
        <v>31.188741069999999</v>
      </c>
      <c r="R103" s="424">
        <f t="shared" si="40"/>
        <v>31.188741069999999</v>
      </c>
      <c r="S103" s="458"/>
    </row>
    <row r="104" s="388" customFormat="1">
      <c r="A104" s="413" t="s">
        <v>881</v>
      </c>
      <c r="B104" s="425" t="s">
        <v>882</v>
      </c>
      <c r="C104" s="415" t="s">
        <v>763</v>
      </c>
      <c r="D104" s="560">
        <v>26.405000000000001</v>
      </c>
      <c r="E104" s="422">
        <f>0.632+7.791</f>
        <v>8.423</v>
      </c>
      <c r="F104" s="418">
        <f>7.93873434+1.97598932</f>
        <v>9.9147236599999999</v>
      </c>
      <c r="G104" s="419">
        <f>6.18146803+16.53515248</f>
        <v>22.716620509999998</v>
      </c>
      <c r="H104" s="419">
        <f>6.18146803+16.53515248</f>
        <v>22.716620509999998</v>
      </c>
      <c r="I104" s="420">
        <v>8.4721205600000005</v>
      </c>
      <c r="J104" s="421">
        <v>8.4721205600000005</v>
      </c>
      <c r="K104" s="422"/>
      <c r="L104" s="423">
        <v>51.102358600000002</v>
      </c>
      <c r="M104" s="422"/>
      <c r="N104" s="423"/>
      <c r="O104" s="422"/>
      <c r="P104" s="423"/>
      <c r="Q104" s="422">
        <f t="shared" si="39"/>
        <v>31.188741069999999</v>
      </c>
      <c r="R104" s="424">
        <f t="shared" si="40"/>
        <v>31.188741069999999</v>
      </c>
      <c r="S104" s="412"/>
    </row>
    <row r="105" s="388" customFormat="1">
      <c r="A105" s="413" t="s">
        <v>538</v>
      </c>
      <c r="B105" s="414" t="s">
        <v>883</v>
      </c>
      <c r="C105" s="415" t="s">
        <v>763</v>
      </c>
      <c r="D105" s="560">
        <f>34.1-D104</f>
        <v>7.6950000000000003</v>
      </c>
      <c r="E105" s="422">
        <f>2.964+2.909</f>
        <v>5.8729999999999993</v>
      </c>
      <c r="F105" s="418">
        <f>2.9641682+3.49110005</f>
        <v>6.4552682499999996</v>
      </c>
      <c r="G105" s="419">
        <f>(280417.59+357710.15+622168+392479.81+2947620.06+2900457.78)/1000000</f>
        <v>7.5008533900000005</v>
      </c>
      <c r="H105" s="419">
        <f>(280417.59+357710.15+622168+392479.81+2947620.06+2900457.78)/1000000</f>
        <v>7.5008533900000005</v>
      </c>
      <c r="I105" s="420">
        <f>(2467964.54+13.67+1615018.48+8189.59+473024.539999999+165000+2000+764247.739999999)/1000000</f>
        <v>5.4954585599999977</v>
      </c>
      <c r="J105" s="421">
        <v>5.4954585599999977</v>
      </c>
      <c r="K105" s="422"/>
      <c r="L105" s="423">
        <v>66.790192840000003</v>
      </c>
      <c r="M105" s="422"/>
      <c r="N105" s="423"/>
      <c r="O105" s="422"/>
      <c r="P105" s="423"/>
      <c r="Q105" s="422">
        <f t="shared" si="39"/>
        <v>12.996311949999999</v>
      </c>
      <c r="R105" s="424">
        <f t="shared" si="40"/>
        <v>12.996311949999999</v>
      </c>
      <c r="S105" s="412"/>
    </row>
    <row r="106" s="388" customFormat="1">
      <c r="A106" s="413" t="s">
        <v>539</v>
      </c>
      <c r="B106" s="414" t="s">
        <v>884</v>
      </c>
      <c r="C106" s="415" t="s">
        <v>763</v>
      </c>
      <c r="D106" s="560"/>
      <c r="E106" s="422"/>
      <c r="F106" s="563"/>
      <c r="G106" s="419"/>
      <c r="H106" s="419"/>
      <c r="I106" s="420"/>
      <c r="J106" s="582"/>
      <c r="K106" s="422"/>
      <c r="L106" s="423"/>
      <c r="M106" s="422"/>
      <c r="N106" s="423"/>
      <c r="O106" s="422"/>
      <c r="P106" s="423"/>
      <c r="Q106" s="422"/>
      <c r="R106" s="424"/>
      <c r="S106" s="412"/>
    </row>
    <row r="107" s="388" customFormat="1">
      <c r="A107" s="413" t="s">
        <v>540</v>
      </c>
      <c r="B107" s="414" t="s">
        <v>885</v>
      </c>
      <c r="C107" s="415" t="s">
        <v>763</v>
      </c>
      <c r="D107" s="560"/>
      <c r="E107" s="422"/>
      <c r="F107" s="563"/>
      <c r="G107" s="419"/>
      <c r="H107" s="419"/>
      <c r="I107" s="420"/>
      <c r="J107" s="582"/>
      <c r="K107" s="422"/>
      <c r="L107" s="423"/>
      <c r="M107" s="422"/>
      <c r="N107" s="423"/>
      <c r="O107" s="422"/>
      <c r="P107" s="423"/>
      <c r="Q107" s="422"/>
      <c r="R107" s="424"/>
      <c r="S107" s="412"/>
    </row>
    <row r="108" s="388" customFormat="1">
      <c r="A108" s="570" t="s">
        <v>355</v>
      </c>
      <c r="B108" s="583" t="s">
        <v>846</v>
      </c>
      <c r="C108" s="572" t="s">
        <v>763</v>
      </c>
      <c r="D108" s="573">
        <f t="shared" ref="D108:I108" si="42">D109+D110+D112+D115</f>
        <v>32.307000000000002</v>
      </c>
      <c r="E108" s="574">
        <f t="shared" si="42"/>
        <v>18.812999999999999</v>
      </c>
      <c r="F108" s="584">
        <f t="shared" si="42"/>
        <v>28.359982710000001</v>
      </c>
      <c r="G108" s="576">
        <f t="shared" si="42"/>
        <v>39.813713809999996</v>
      </c>
      <c r="H108" s="576">
        <f t="shared" si="42"/>
        <v>39.813713809999996</v>
      </c>
      <c r="I108" s="577">
        <f t="shared" si="42"/>
        <v>41.858052229999991</v>
      </c>
      <c r="J108" s="585">
        <v>41.858052229999991</v>
      </c>
      <c r="K108" s="574">
        <v>0</v>
      </c>
      <c r="L108" s="579">
        <f>L109+L110+L112+L115+L111</f>
        <v>153.11926340999992</v>
      </c>
      <c r="M108" s="574">
        <v>0</v>
      </c>
      <c r="N108" s="579">
        <f>N109+N110+N112+N115</f>
        <v>0</v>
      </c>
      <c r="O108" s="574">
        <v>0</v>
      </c>
      <c r="P108" s="579">
        <f>P109+P110+P112+P115</f>
        <v>0</v>
      </c>
      <c r="Q108" s="574">
        <f t="shared" si="39"/>
        <v>81.671766039999994</v>
      </c>
      <c r="R108" s="580">
        <f t="shared" si="40"/>
        <v>81.671766039999994</v>
      </c>
      <c r="S108" s="412"/>
    </row>
    <row r="109" s="388" customFormat="1">
      <c r="A109" s="413" t="s">
        <v>542</v>
      </c>
      <c r="B109" s="414" t="s">
        <v>886</v>
      </c>
      <c r="C109" s="415" t="s">
        <v>763</v>
      </c>
      <c r="D109" s="560"/>
      <c r="E109" s="422"/>
      <c r="F109" s="418"/>
      <c r="G109" s="419"/>
      <c r="H109" s="419"/>
      <c r="I109" s="420">
        <f>20000/1000000</f>
        <v>0.02</v>
      </c>
      <c r="J109" s="421">
        <v>0.02</v>
      </c>
      <c r="K109" s="422"/>
      <c r="L109" s="423"/>
      <c r="M109" s="422"/>
      <c r="N109" s="423"/>
      <c r="O109" s="422"/>
      <c r="P109" s="423"/>
      <c r="Q109" s="422">
        <f t="shared" si="39"/>
        <v>0.02</v>
      </c>
      <c r="R109" s="424">
        <f t="shared" si="40"/>
        <v>0.02</v>
      </c>
      <c r="S109" s="412"/>
    </row>
    <row r="110" s="388" customFormat="1">
      <c r="A110" s="413" t="s">
        <v>543</v>
      </c>
      <c r="B110" s="414" t="s">
        <v>887</v>
      </c>
      <c r="C110" s="415" t="s">
        <v>763</v>
      </c>
      <c r="D110" s="560"/>
      <c r="E110" s="422"/>
      <c r="F110" s="418"/>
      <c r="G110" s="419">
        <v>0.24767815000000001</v>
      </c>
      <c r="H110" s="419">
        <v>0.24767815000000001</v>
      </c>
      <c r="I110" s="420"/>
      <c r="J110" s="421"/>
      <c r="K110" s="422"/>
      <c r="L110" s="423"/>
      <c r="M110" s="422"/>
      <c r="N110" s="423"/>
      <c r="O110" s="422"/>
      <c r="P110" s="423"/>
      <c r="Q110" s="422">
        <f t="shared" si="39"/>
        <v>0.24767815000000001</v>
      </c>
      <c r="R110" s="424">
        <f t="shared" si="40"/>
        <v>0.24767815000000001</v>
      </c>
      <c r="S110" s="412"/>
    </row>
    <row r="111" s="388" customFormat="1">
      <c r="A111" s="586" t="s">
        <v>888</v>
      </c>
      <c r="B111" s="587" t="s">
        <v>889</v>
      </c>
      <c r="C111" s="415" t="s">
        <v>763</v>
      </c>
      <c r="D111" s="560"/>
      <c r="E111" s="581"/>
      <c r="F111" s="418"/>
      <c r="G111" s="419"/>
      <c r="H111" s="419"/>
      <c r="I111" s="420"/>
      <c r="J111" s="421"/>
      <c r="K111" s="422"/>
      <c r="L111" s="423">
        <v>33.303463650000005</v>
      </c>
      <c r="M111" s="422"/>
      <c r="N111" s="423"/>
      <c r="O111" s="422"/>
      <c r="P111" s="423"/>
      <c r="Q111" s="422"/>
      <c r="R111" s="424"/>
      <c r="S111" s="412"/>
    </row>
    <row r="112" s="484" customFormat="1">
      <c r="A112" s="413" t="s">
        <v>544</v>
      </c>
      <c r="B112" s="414" t="s">
        <v>890</v>
      </c>
      <c r="C112" s="415" t="s">
        <v>763</v>
      </c>
      <c r="D112" s="560">
        <f t="shared" ref="D112:I112" si="43">D113</f>
        <v>22.846</v>
      </c>
      <c r="E112" s="581">
        <f t="shared" si="43"/>
        <v>15.872999999999999</v>
      </c>
      <c r="F112" s="418">
        <f t="shared" si="43"/>
        <v>23.456747870000001</v>
      </c>
      <c r="G112" s="419">
        <f t="shared" si="43"/>
        <v>13.16753308</v>
      </c>
      <c r="H112" s="419">
        <f t="shared" si="43"/>
        <v>13.16753308</v>
      </c>
      <c r="I112" s="420">
        <f t="shared" si="43"/>
        <v>16.1718549</v>
      </c>
      <c r="J112" s="421">
        <v>16.1718549</v>
      </c>
      <c r="K112" s="422"/>
      <c r="L112" s="423">
        <f>L113</f>
        <v>55.370169390000001</v>
      </c>
      <c r="M112" s="422"/>
      <c r="N112" s="423"/>
      <c r="O112" s="422"/>
      <c r="P112" s="423"/>
      <c r="Q112" s="422">
        <f t="shared" si="39"/>
        <v>29.339387979999998</v>
      </c>
      <c r="R112" s="424">
        <f t="shared" si="40"/>
        <v>29.339387979999998</v>
      </c>
      <c r="S112" s="412"/>
    </row>
    <row r="113" s="388" customFormat="1">
      <c r="A113" s="413" t="s">
        <v>891</v>
      </c>
      <c r="B113" s="588" t="s">
        <v>882</v>
      </c>
      <c r="C113" s="415" t="s">
        <v>763</v>
      </c>
      <c r="D113" s="560">
        <v>22.846</v>
      </c>
      <c r="E113" s="422">
        <v>15.872999999999999</v>
      </c>
      <c r="F113" s="418">
        <v>23.456747870000001</v>
      </c>
      <c r="G113" s="419">
        <f>13.16753308</f>
        <v>13.16753308</v>
      </c>
      <c r="H113" s="419">
        <f>13.16753308</f>
        <v>13.16753308</v>
      </c>
      <c r="I113" s="420">
        <v>16.1718549</v>
      </c>
      <c r="J113" s="421">
        <v>16.1718549</v>
      </c>
      <c r="K113" s="422"/>
      <c r="L113" s="423">
        <v>55.370169390000001</v>
      </c>
      <c r="M113" s="422"/>
      <c r="N113" s="423"/>
      <c r="O113" s="422"/>
      <c r="P113" s="423"/>
      <c r="Q113" s="422">
        <f t="shared" si="39"/>
        <v>29.339387979999998</v>
      </c>
      <c r="R113" s="424">
        <f t="shared" si="40"/>
        <v>29.339387979999998</v>
      </c>
      <c r="S113" s="458"/>
    </row>
    <row r="114" s="388" customFormat="1">
      <c r="A114" s="460" t="s">
        <v>892</v>
      </c>
      <c r="B114" s="589" t="s">
        <v>893</v>
      </c>
      <c r="C114" s="462" t="s">
        <v>763</v>
      </c>
      <c r="D114" s="560"/>
      <c r="E114" s="501"/>
      <c r="F114" s="499"/>
      <c r="G114" s="500"/>
      <c r="H114" s="500"/>
      <c r="I114" s="494"/>
      <c r="J114" s="495"/>
      <c r="K114" s="501"/>
      <c r="L114" s="502"/>
      <c r="M114" s="501"/>
      <c r="N114" s="502"/>
      <c r="O114" s="501"/>
      <c r="P114" s="502"/>
      <c r="Q114" s="501"/>
      <c r="R114" s="465"/>
      <c r="S114" s="458"/>
    </row>
    <row r="115" s="388" customFormat="1">
      <c r="A115" s="460" t="s">
        <v>545</v>
      </c>
      <c r="B115" s="461" t="s">
        <v>894</v>
      </c>
      <c r="C115" s="415" t="s">
        <v>763</v>
      </c>
      <c r="D115" s="560">
        <f>32.307-D113</f>
        <v>9.4610000000000021</v>
      </c>
      <c r="E115" s="501">
        <f>0.309+0.076+2.475+0.028+0.052</f>
        <v>2.9400000000000004</v>
      </c>
      <c r="F115" s="499">
        <f>(719060+174906.87+86500+309454.07+76476.47+3457826.05+27860.19+51151.19)/1000000</f>
        <v>4.9032348400000005</v>
      </c>
      <c r="G115" s="581">
        <f>(15696+35+100218+7962074.13+215683.75+122144.49+40871.34-122726.43+111376.97+44495.8+609456.36+5351.16+48566+8477+10873094.04+4673667.86+1690021.11)/1000000</f>
        <v>26.398502579999999</v>
      </c>
      <c r="H115" s="424">
        <f>(15696+35+100218+7962074.13+215683.75+122144.49+40871.34-122726.43+111376.97+44495.8+609456.36+5351.16+48566+8477+10873094.04+4673667.86+1690021.11)/1000000</f>
        <v>26.398502579999999</v>
      </c>
      <c r="I115" s="420">
        <f>(524133+4730+2894856-7635444.11+171677.87+218841.69+7790168.41999999+121277.28+124837.62+7724208.12+112500+90784.27+1352592.02+11968+4651357.9+7507709.25)/1000000</f>
        <v>25.666197329999992</v>
      </c>
      <c r="J115" s="421">
        <v>25.666197329999992</v>
      </c>
      <c r="K115" s="422"/>
      <c r="L115" s="423">
        <v>64.445630369999918</v>
      </c>
      <c r="M115" s="501"/>
      <c r="N115" s="502"/>
      <c r="O115" s="501"/>
      <c r="P115" s="424"/>
      <c r="Q115" s="422">
        <f t="shared" si="39"/>
        <v>52.064699909999987</v>
      </c>
      <c r="R115" s="424">
        <f t="shared" si="40"/>
        <v>52.064699909999987</v>
      </c>
    </row>
    <row r="116" s="388" customFormat="1">
      <c r="A116" s="460" t="s">
        <v>546</v>
      </c>
      <c r="B116" s="590" t="s">
        <v>895</v>
      </c>
      <c r="C116" s="591" t="s">
        <v>763</v>
      </c>
      <c r="D116" s="592"/>
      <c r="E116" s="593"/>
      <c r="F116" s="594"/>
      <c r="G116" s="581"/>
      <c r="H116" s="424"/>
      <c r="I116" s="420"/>
      <c r="J116" s="421"/>
      <c r="K116" s="422"/>
      <c r="L116" s="423"/>
      <c r="M116" s="501"/>
      <c r="N116" s="465"/>
      <c r="O116" s="422"/>
      <c r="P116" s="595"/>
      <c r="Q116" s="593"/>
      <c r="R116" s="424"/>
    </row>
    <row r="117" s="388" customFormat="1">
      <c r="A117" s="487" t="s">
        <v>547</v>
      </c>
      <c r="B117" s="596" t="s">
        <v>896</v>
      </c>
      <c r="C117" s="489" t="s">
        <v>763</v>
      </c>
      <c r="D117" s="592"/>
      <c r="E117" s="593"/>
      <c r="F117" s="594"/>
      <c r="G117" s="597"/>
      <c r="H117" s="598"/>
      <c r="I117" s="599"/>
      <c r="J117" s="600"/>
      <c r="K117" s="593"/>
      <c r="L117" s="595"/>
      <c r="M117" s="496"/>
      <c r="N117" s="498"/>
      <c r="O117" s="593"/>
      <c r="P117" s="498"/>
      <c r="Q117" s="496"/>
      <c r="R117" s="595"/>
    </row>
    <row r="118" s="388" customFormat="1">
      <c r="A118" s="399" t="s">
        <v>897</v>
      </c>
      <c r="B118" s="400" t="s">
        <v>898</v>
      </c>
      <c r="C118" s="401" t="s">
        <v>763</v>
      </c>
      <c r="D118" s="562">
        <f t="shared" ref="D118:I118" si="44">D84+D99</f>
        <v>1.9352709800000056</v>
      </c>
      <c r="E118" s="405">
        <f t="shared" si="44"/>
        <v>29.647999999999993</v>
      </c>
      <c r="F118" s="404">
        <f t="shared" si="44"/>
        <v>21.64022077333334</v>
      </c>
      <c r="G118" s="406">
        <f t="shared" si="44"/>
        <v>-11.423615999999978</v>
      </c>
      <c r="H118" s="452">
        <f t="shared" si="44"/>
        <v>-11.423615999999978</v>
      </c>
      <c r="I118" s="407">
        <f t="shared" si="44"/>
        <v>7.8603175799993821</v>
      </c>
      <c r="J118" s="408">
        <v>7.8603175799993821</v>
      </c>
      <c r="K118" s="405">
        <v>5.1306650000000218</v>
      </c>
      <c r="L118" s="409">
        <f>L84+L99</f>
        <v>90.820119821666822</v>
      </c>
      <c r="M118" s="405">
        <v>5.0571412200000054</v>
      </c>
      <c r="N118" s="409">
        <f>N84+N99</f>
        <v>0</v>
      </c>
      <c r="O118" s="405">
        <f>O84+O99</f>
        <v>0</v>
      </c>
      <c r="P118" s="409">
        <f>P84+P99</f>
        <v>4.7434370749999744</v>
      </c>
      <c r="Q118" s="405">
        <f>Q84+Q99</f>
        <v>6.6245077999996056</v>
      </c>
      <c r="R118" s="409">
        <f t="shared" si="40"/>
        <v>6.3108036549994004</v>
      </c>
      <c r="S118" s="458"/>
    </row>
    <row r="119" s="388" customFormat="1" ht="31.5">
      <c r="A119" s="413" t="s">
        <v>370</v>
      </c>
      <c r="B119" s="425" t="s">
        <v>899</v>
      </c>
      <c r="C119" s="415" t="s">
        <v>763</v>
      </c>
      <c r="D119" s="560"/>
      <c r="E119" s="528"/>
      <c r="F119" s="418"/>
      <c r="G119" s="419"/>
      <c r="H119" s="419"/>
      <c r="I119" s="420"/>
      <c r="J119" s="421"/>
      <c r="K119" s="422"/>
      <c r="L119" s="423"/>
      <c r="M119" s="422"/>
      <c r="N119" s="423"/>
      <c r="O119" s="422"/>
      <c r="P119" s="423"/>
      <c r="Q119" s="528">
        <f t="shared" ref="Q119:Q132" si="45">G119+I119+K119+M119+O119</f>
        <v>0</v>
      </c>
      <c r="R119" s="424">
        <f t="shared" ref="R119:R123" si="46">H119+J119+L119+N119+P119</f>
        <v>0</v>
      </c>
      <c r="S119" s="412"/>
    </row>
    <row r="120" s="388" customFormat="1" ht="31.5">
      <c r="A120" s="413" t="s">
        <v>900</v>
      </c>
      <c r="B120" s="425" t="s">
        <v>765</v>
      </c>
      <c r="C120" s="415" t="s">
        <v>763</v>
      </c>
      <c r="D120" s="560"/>
      <c r="E120" s="528"/>
      <c r="F120" s="418"/>
      <c r="G120" s="419"/>
      <c r="H120" s="419"/>
      <c r="I120" s="420"/>
      <c r="J120" s="421"/>
      <c r="K120" s="422"/>
      <c r="L120" s="423"/>
      <c r="M120" s="422"/>
      <c r="N120" s="423"/>
      <c r="O120" s="422"/>
      <c r="P120" s="423"/>
      <c r="Q120" s="528">
        <f t="shared" si="45"/>
        <v>0</v>
      </c>
      <c r="R120" s="424">
        <f t="shared" si="46"/>
        <v>0</v>
      </c>
      <c r="S120" s="458"/>
    </row>
    <row r="121" s="388" customFormat="1" ht="31.5">
      <c r="A121" s="413" t="s">
        <v>901</v>
      </c>
      <c r="B121" s="425" t="s">
        <v>766</v>
      </c>
      <c r="C121" s="415" t="s">
        <v>763</v>
      </c>
      <c r="D121" s="560"/>
      <c r="E121" s="528"/>
      <c r="F121" s="418"/>
      <c r="G121" s="419"/>
      <c r="H121" s="419"/>
      <c r="I121" s="420"/>
      <c r="J121" s="421"/>
      <c r="K121" s="422"/>
      <c r="L121" s="423"/>
      <c r="M121" s="422"/>
      <c r="N121" s="423"/>
      <c r="O121" s="422"/>
      <c r="P121" s="423"/>
      <c r="Q121" s="528">
        <f t="shared" si="45"/>
        <v>0</v>
      </c>
      <c r="R121" s="424">
        <f t="shared" si="46"/>
        <v>0</v>
      </c>
      <c r="S121" s="412"/>
    </row>
    <row r="122" s="388" customFormat="1" ht="31.5">
      <c r="A122" s="413" t="s">
        <v>902</v>
      </c>
      <c r="B122" s="425" t="s">
        <v>767</v>
      </c>
      <c r="C122" s="415" t="s">
        <v>763</v>
      </c>
      <c r="D122" s="560"/>
      <c r="E122" s="528"/>
      <c r="F122" s="418"/>
      <c r="G122" s="419"/>
      <c r="H122" s="419"/>
      <c r="I122" s="420"/>
      <c r="J122" s="421"/>
      <c r="K122" s="422"/>
      <c r="L122" s="423"/>
      <c r="M122" s="422"/>
      <c r="N122" s="423"/>
      <c r="O122" s="422"/>
      <c r="P122" s="423"/>
      <c r="Q122" s="528">
        <f t="shared" si="45"/>
        <v>0</v>
      </c>
      <c r="R122" s="424">
        <f t="shared" si="46"/>
        <v>0</v>
      </c>
      <c r="S122" s="412"/>
    </row>
    <row r="123" s="388" customFormat="1">
      <c r="A123" s="413" t="s">
        <v>371</v>
      </c>
      <c r="B123" s="414" t="s">
        <v>768</v>
      </c>
      <c r="C123" s="415" t="s">
        <v>763</v>
      </c>
      <c r="D123" s="560"/>
      <c r="E123" s="528"/>
      <c r="F123" s="418"/>
      <c r="G123" s="419"/>
      <c r="H123" s="419"/>
      <c r="I123" s="420"/>
      <c r="J123" s="421"/>
      <c r="K123" s="422"/>
      <c r="L123" s="423"/>
      <c r="M123" s="601"/>
      <c r="N123" s="423"/>
      <c r="O123" s="601"/>
      <c r="P123" s="423"/>
      <c r="Q123" s="528">
        <f t="shared" si="45"/>
        <v>0</v>
      </c>
      <c r="R123" s="424">
        <f t="shared" si="46"/>
        <v>0</v>
      </c>
      <c r="S123" s="412"/>
    </row>
    <row r="124" s="388" customFormat="1">
      <c r="A124" s="426" t="s">
        <v>372</v>
      </c>
      <c r="B124" s="427" t="s">
        <v>769</v>
      </c>
      <c r="C124" s="428" t="s">
        <v>763</v>
      </c>
      <c r="D124" s="564"/>
      <c r="E124" s="602"/>
      <c r="F124" s="431"/>
      <c r="G124" s="432"/>
      <c r="H124" s="432"/>
      <c r="I124" s="433"/>
      <c r="J124" s="434"/>
      <c r="K124" s="435"/>
      <c r="L124" s="436">
        <v>-41.8127754442935</v>
      </c>
      <c r="M124" s="603"/>
      <c r="N124" s="436"/>
      <c r="O124" s="603"/>
      <c r="P124" s="436"/>
      <c r="Q124" s="602">
        <f t="shared" si="45"/>
        <v>0</v>
      </c>
      <c r="R124" s="467"/>
      <c r="S124" s="412"/>
    </row>
    <row r="125" s="388" customFormat="1">
      <c r="A125" s="413" t="s">
        <v>373</v>
      </c>
      <c r="B125" s="414" t="s">
        <v>770</v>
      </c>
      <c r="C125" s="415" t="s">
        <v>763</v>
      </c>
      <c r="D125" s="560"/>
      <c r="E125" s="528"/>
      <c r="F125" s="418"/>
      <c r="G125" s="419"/>
      <c r="H125" s="419"/>
      <c r="I125" s="420"/>
      <c r="J125" s="421"/>
      <c r="K125" s="422"/>
      <c r="L125" s="423"/>
      <c r="M125" s="601"/>
      <c r="N125" s="423"/>
      <c r="O125" s="601"/>
      <c r="P125" s="423"/>
      <c r="Q125" s="528">
        <f t="shared" si="45"/>
        <v>0</v>
      </c>
      <c r="R125" s="424"/>
      <c r="S125" s="412"/>
    </row>
    <row r="126" s="388" customFormat="1">
      <c r="A126" s="426" t="s">
        <v>374</v>
      </c>
      <c r="B126" s="427" t="s">
        <v>771</v>
      </c>
      <c r="C126" s="428" t="s">
        <v>763</v>
      </c>
      <c r="D126" s="564"/>
      <c r="E126" s="602"/>
      <c r="F126" s="431"/>
      <c r="G126" s="432"/>
      <c r="H126" s="432"/>
      <c r="I126" s="433"/>
      <c r="J126" s="434"/>
      <c r="K126" s="435"/>
      <c r="L126" s="436">
        <v>93.483195201258752</v>
      </c>
      <c r="M126" s="603"/>
      <c r="N126" s="436"/>
      <c r="O126" s="603"/>
      <c r="P126" s="436"/>
      <c r="Q126" s="602">
        <f t="shared" si="45"/>
        <v>0</v>
      </c>
      <c r="R126" s="467"/>
      <c r="S126" s="412"/>
    </row>
    <row r="127" s="388" customFormat="1">
      <c r="A127" s="413" t="s">
        <v>375</v>
      </c>
      <c r="B127" s="414" t="s">
        <v>772</v>
      </c>
      <c r="C127" s="415" t="s">
        <v>763</v>
      </c>
      <c r="D127" s="560"/>
      <c r="E127" s="528"/>
      <c r="F127" s="418"/>
      <c r="G127" s="419"/>
      <c r="H127" s="419"/>
      <c r="I127" s="420"/>
      <c r="J127" s="421"/>
      <c r="K127" s="422"/>
      <c r="L127" s="423"/>
      <c r="M127" s="601"/>
      <c r="N127" s="423"/>
      <c r="O127" s="601"/>
      <c r="P127" s="423"/>
      <c r="Q127" s="528">
        <f t="shared" si="45"/>
        <v>0</v>
      </c>
      <c r="R127" s="424"/>
      <c r="S127" s="412"/>
    </row>
    <row r="128" s="388" customFormat="1">
      <c r="A128" s="413" t="s">
        <v>376</v>
      </c>
      <c r="B128" s="414" t="s">
        <v>774</v>
      </c>
      <c r="C128" s="415" t="s">
        <v>763</v>
      </c>
      <c r="D128" s="560"/>
      <c r="E128" s="528"/>
      <c r="F128" s="418"/>
      <c r="G128" s="419"/>
      <c r="H128" s="419"/>
      <c r="I128" s="420"/>
      <c r="J128" s="421"/>
      <c r="K128" s="422"/>
      <c r="L128" s="423"/>
      <c r="M128" s="601"/>
      <c r="N128" s="423"/>
      <c r="O128" s="601"/>
      <c r="P128" s="423"/>
      <c r="Q128" s="528">
        <f t="shared" si="45"/>
        <v>0</v>
      </c>
      <c r="R128" s="424"/>
      <c r="S128" s="412"/>
    </row>
    <row r="129" s="388" customFormat="1" ht="31.5">
      <c r="A129" s="413" t="s">
        <v>377</v>
      </c>
      <c r="B129" s="425" t="s">
        <v>776</v>
      </c>
      <c r="C129" s="415" t="s">
        <v>763</v>
      </c>
      <c r="D129" s="560"/>
      <c r="E129" s="528"/>
      <c r="F129" s="418"/>
      <c r="G129" s="419"/>
      <c r="H129" s="419"/>
      <c r="I129" s="420"/>
      <c r="J129" s="421"/>
      <c r="K129" s="422"/>
      <c r="L129" s="423"/>
      <c r="M129" s="601"/>
      <c r="N129" s="423"/>
      <c r="O129" s="601"/>
      <c r="P129" s="423"/>
      <c r="Q129" s="528">
        <f t="shared" si="45"/>
        <v>0</v>
      </c>
      <c r="R129" s="424"/>
      <c r="S129" s="412"/>
    </row>
    <row r="130" s="388" customFormat="1">
      <c r="A130" s="413" t="s">
        <v>903</v>
      </c>
      <c r="B130" s="414" t="s">
        <v>778</v>
      </c>
      <c r="C130" s="415" t="s">
        <v>763</v>
      </c>
      <c r="D130" s="560"/>
      <c r="E130" s="528"/>
      <c r="F130" s="418"/>
      <c r="G130" s="419"/>
      <c r="H130" s="419"/>
      <c r="I130" s="420"/>
      <c r="J130" s="421"/>
      <c r="K130" s="422"/>
      <c r="L130" s="423"/>
      <c r="M130" s="601"/>
      <c r="N130" s="423"/>
      <c r="O130" s="601"/>
      <c r="P130" s="423"/>
      <c r="Q130" s="528">
        <f t="shared" si="45"/>
        <v>0</v>
      </c>
      <c r="R130" s="424"/>
      <c r="S130" s="412"/>
    </row>
    <row r="131" s="388" customFormat="1">
      <c r="A131" s="413" t="s">
        <v>904</v>
      </c>
      <c r="B131" s="414" t="s">
        <v>780</v>
      </c>
      <c r="C131" s="415" t="s">
        <v>763</v>
      </c>
      <c r="D131" s="560"/>
      <c r="E131" s="528"/>
      <c r="F131" s="418"/>
      <c r="G131" s="419"/>
      <c r="H131" s="419"/>
      <c r="I131" s="420"/>
      <c r="J131" s="421"/>
      <c r="K131" s="422"/>
      <c r="L131" s="423"/>
      <c r="M131" s="601"/>
      <c r="N131" s="423"/>
      <c r="O131" s="601"/>
      <c r="P131" s="423"/>
      <c r="Q131" s="528">
        <f t="shared" si="45"/>
        <v>0</v>
      </c>
      <c r="R131" s="424"/>
      <c r="S131" s="412"/>
    </row>
    <row r="132" s="388" customFormat="1">
      <c r="A132" s="439" t="s">
        <v>378</v>
      </c>
      <c r="B132" s="440" t="s">
        <v>782</v>
      </c>
      <c r="C132" s="441" t="s">
        <v>763</v>
      </c>
      <c r="D132" s="567"/>
      <c r="E132" s="604"/>
      <c r="F132" s="444"/>
      <c r="G132" s="445"/>
      <c r="H132" s="445"/>
      <c r="I132" s="446"/>
      <c r="J132" s="447"/>
      <c r="K132" s="448"/>
      <c r="L132" s="449">
        <v>39.149700064701392</v>
      </c>
      <c r="M132" s="605"/>
      <c r="N132" s="449"/>
      <c r="O132" s="605"/>
      <c r="P132" s="449"/>
      <c r="Q132" s="604">
        <f t="shared" si="45"/>
        <v>0</v>
      </c>
      <c r="R132" s="472"/>
      <c r="S132" s="412"/>
    </row>
    <row r="133" s="388" customFormat="1">
      <c r="A133" s="399" t="s">
        <v>905</v>
      </c>
      <c r="B133" s="400" t="s">
        <v>906</v>
      </c>
      <c r="C133" s="401" t="s">
        <v>763</v>
      </c>
      <c r="D133" s="606">
        <v>0</v>
      </c>
      <c r="E133" s="607">
        <f>E139+E141+E147</f>
        <v>5.9662000000000006</v>
      </c>
      <c r="F133" s="454">
        <v>6.0030000000000001</v>
      </c>
      <c r="G133" s="455"/>
      <c r="H133" s="455"/>
      <c r="I133" s="407">
        <f>I139+I141+I147</f>
        <v>0</v>
      </c>
      <c r="J133" s="408">
        <v>2.141</v>
      </c>
      <c r="K133" s="405"/>
      <c r="L133" s="409">
        <v>97.629000000000005</v>
      </c>
      <c r="M133" s="608"/>
      <c r="N133" s="409"/>
      <c r="O133" s="608"/>
      <c r="P133" s="409"/>
      <c r="Q133" s="607">
        <f>Q139+Q141+Q147</f>
        <v>0</v>
      </c>
      <c r="R133" s="452">
        <f>G133+I133+K133+N133+P133</f>
        <v>0</v>
      </c>
      <c r="S133" s="412"/>
    </row>
    <row r="134" s="388" customFormat="1">
      <c r="A134" s="413" t="s">
        <v>380</v>
      </c>
      <c r="B134" s="414" t="s">
        <v>764</v>
      </c>
      <c r="C134" s="415" t="s">
        <v>763</v>
      </c>
      <c r="D134" s="560"/>
      <c r="E134" s="528"/>
      <c r="F134" s="418"/>
      <c r="G134" s="419"/>
      <c r="H134" s="419"/>
      <c r="I134" s="420"/>
      <c r="J134" s="421"/>
      <c r="K134" s="422"/>
      <c r="L134" s="423"/>
      <c r="M134" s="601"/>
      <c r="N134" s="423"/>
      <c r="O134" s="601"/>
      <c r="P134" s="423"/>
      <c r="Q134" s="528">
        <f t="shared" ref="Q134:Q138" si="47">G134+I134+K134+M134+O134</f>
        <v>0</v>
      </c>
      <c r="R134" s="424">
        <f t="shared" ref="R134:R138" si="48">H134+J134+L134+N134+P134</f>
        <v>0</v>
      </c>
      <c r="S134" s="412"/>
    </row>
    <row r="135" s="388" customFormat="1" ht="31.5">
      <c r="A135" s="413" t="s">
        <v>438</v>
      </c>
      <c r="B135" s="425" t="s">
        <v>765</v>
      </c>
      <c r="C135" s="415" t="s">
        <v>763</v>
      </c>
      <c r="D135" s="560"/>
      <c r="E135" s="528"/>
      <c r="F135" s="418"/>
      <c r="G135" s="419"/>
      <c r="H135" s="419"/>
      <c r="I135" s="420"/>
      <c r="J135" s="421"/>
      <c r="K135" s="422"/>
      <c r="L135" s="423"/>
      <c r="M135" s="601"/>
      <c r="N135" s="423"/>
      <c r="O135" s="601"/>
      <c r="P135" s="423"/>
      <c r="Q135" s="528">
        <f t="shared" si="47"/>
        <v>0</v>
      </c>
      <c r="R135" s="424">
        <f t="shared" si="48"/>
        <v>0</v>
      </c>
      <c r="S135" s="412"/>
    </row>
    <row r="136" s="388" customFormat="1" ht="31.5">
      <c r="A136" s="413" t="s">
        <v>439</v>
      </c>
      <c r="B136" s="425" t="s">
        <v>766</v>
      </c>
      <c r="C136" s="415" t="s">
        <v>763</v>
      </c>
      <c r="D136" s="560"/>
      <c r="E136" s="528"/>
      <c r="F136" s="418"/>
      <c r="G136" s="419"/>
      <c r="H136" s="419"/>
      <c r="I136" s="420"/>
      <c r="J136" s="421"/>
      <c r="K136" s="422"/>
      <c r="L136" s="423"/>
      <c r="M136" s="601"/>
      <c r="N136" s="423"/>
      <c r="O136" s="601"/>
      <c r="P136" s="423"/>
      <c r="Q136" s="528">
        <f t="shared" si="47"/>
        <v>0</v>
      </c>
      <c r="R136" s="424">
        <f t="shared" si="48"/>
        <v>0</v>
      </c>
      <c r="S136" s="412"/>
    </row>
    <row r="137" s="388" customFormat="1" ht="31.5">
      <c r="A137" s="413" t="s">
        <v>440</v>
      </c>
      <c r="B137" s="425" t="s">
        <v>767</v>
      </c>
      <c r="C137" s="415" t="s">
        <v>763</v>
      </c>
      <c r="D137" s="560"/>
      <c r="E137" s="528"/>
      <c r="F137" s="418"/>
      <c r="G137" s="419"/>
      <c r="H137" s="419"/>
      <c r="I137" s="420"/>
      <c r="J137" s="421"/>
      <c r="K137" s="422"/>
      <c r="L137" s="423"/>
      <c r="M137" s="601"/>
      <c r="N137" s="423"/>
      <c r="O137" s="601"/>
      <c r="P137" s="423"/>
      <c r="Q137" s="528">
        <f t="shared" si="47"/>
        <v>0</v>
      </c>
      <c r="R137" s="424">
        <f t="shared" si="48"/>
        <v>0</v>
      </c>
      <c r="S137" s="412"/>
    </row>
    <row r="138" s="388" customFormat="1">
      <c r="A138" s="413" t="s">
        <v>381</v>
      </c>
      <c r="B138" s="485" t="s">
        <v>907</v>
      </c>
      <c r="C138" s="415" t="s">
        <v>763</v>
      </c>
      <c r="D138" s="560"/>
      <c r="E138" s="528"/>
      <c r="F138" s="418"/>
      <c r="G138" s="419"/>
      <c r="H138" s="419"/>
      <c r="I138" s="420"/>
      <c r="J138" s="421"/>
      <c r="K138" s="422"/>
      <c r="L138" s="423"/>
      <c r="M138" s="601"/>
      <c r="N138" s="423"/>
      <c r="O138" s="601"/>
      <c r="P138" s="423"/>
      <c r="Q138" s="528">
        <f t="shared" si="47"/>
        <v>0</v>
      </c>
      <c r="R138" s="424">
        <f t="shared" si="48"/>
        <v>0</v>
      </c>
      <c r="S138" s="412"/>
    </row>
    <row r="139" s="388" customFormat="1">
      <c r="A139" s="426" t="s">
        <v>382</v>
      </c>
      <c r="B139" s="609" t="s">
        <v>908</v>
      </c>
      <c r="C139" s="428" t="s">
        <v>763</v>
      </c>
      <c r="D139" s="564"/>
      <c r="E139" s="602">
        <f>8.481*0.2</f>
        <v>1.6962000000000002</v>
      </c>
      <c r="F139" s="431"/>
      <c r="G139" s="432">
        <f>G124*0.2</f>
        <v>0</v>
      </c>
      <c r="H139" s="432">
        <f>H124*0.2</f>
        <v>0</v>
      </c>
      <c r="I139" s="433"/>
      <c r="J139" s="434"/>
      <c r="K139" s="435"/>
      <c r="L139" s="436"/>
      <c r="M139" s="603"/>
      <c r="N139" s="436"/>
      <c r="O139" s="603"/>
      <c r="P139" s="436"/>
      <c r="Q139" s="602"/>
      <c r="R139" s="467"/>
      <c r="S139" s="412"/>
    </row>
    <row r="140" s="388" customFormat="1">
      <c r="A140" s="413" t="s">
        <v>383</v>
      </c>
      <c r="B140" s="485" t="s">
        <v>909</v>
      </c>
      <c r="C140" s="415" t="s">
        <v>763</v>
      </c>
      <c r="D140" s="560"/>
      <c r="E140" s="528"/>
      <c r="F140" s="418"/>
      <c r="G140" s="419">
        <v>0</v>
      </c>
      <c r="H140" s="419">
        <v>0</v>
      </c>
      <c r="I140" s="420"/>
      <c r="J140" s="421"/>
      <c r="K140" s="422"/>
      <c r="L140" s="423"/>
      <c r="M140" s="601"/>
      <c r="N140" s="423"/>
      <c r="O140" s="601"/>
      <c r="P140" s="423"/>
      <c r="Q140" s="528"/>
      <c r="R140" s="424"/>
      <c r="S140" s="412"/>
    </row>
    <row r="141" s="388" customFormat="1">
      <c r="A141" s="426" t="s">
        <v>384</v>
      </c>
      <c r="B141" s="609" t="s">
        <v>910</v>
      </c>
      <c r="C141" s="428" t="s">
        <v>763</v>
      </c>
      <c r="D141" s="564"/>
      <c r="E141" s="602">
        <f>19.687*0.2</f>
        <v>3.9374000000000002</v>
      </c>
      <c r="F141" s="431"/>
      <c r="G141" s="432">
        <f>G126*0.2</f>
        <v>0</v>
      </c>
      <c r="H141" s="432">
        <f>H126*0.2</f>
        <v>0</v>
      </c>
      <c r="I141" s="433"/>
      <c r="J141" s="434"/>
      <c r="K141" s="435"/>
      <c r="L141" s="436"/>
      <c r="M141" s="603"/>
      <c r="N141" s="436"/>
      <c r="O141" s="603"/>
      <c r="P141" s="436"/>
      <c r="Q141" s="602"/>
      <c r="R141" s="467"/>
      <c r="S141" s="412"/>
    </row>
    <row r="142" s="388" customFormat="1">
      <c r="A142" s="413" t="s">
        <v>385</v>
      </c>
      <c r="B142" s="485" t="s">
        <v>911</v>
      </c>
      <c r="C142" s="415" t="s">
        <v>763</v>
      </c>
      <c r="D142" s="560"/>
      <c r="E142" s="528"/>
      <c r="F142" s="418"/>
      <c r="G142" s="419">
        <v>0</v>
      </c>
      <c r="H142" s="419">
        <v>0</v>
      </c>
      <c r="I142" s="420"/>
      <c r="J142" s="421"/>
      <c r="K142" s="422"/>
      <c r="L142" s="423"/>
      <c r="M142" s="601"/>
      <c r="N142" s="423"/>
      <c r="O142" s="601"/>
      <c r="P142" s="423"/>
      <c r="Q142" s="528"/>
      <c r="R142" s="424"/>
      <c r="S142" s="412"/>
    </row>
    <row r="143" s="388" customFormat="1">
      <c r="A143" s="413" t="s">
        <v>912</v>
      </c>
      <c r="B143" s="485" t="s">
        <v>913</v>
      </c>
      <c r="C143" s="415" t="s">
        <v>763</v>
      </c>
      <c r="D143" s="560"/>
      <c r="E143" s="528"/>
      <c r="F143" s="418"/>
      <c r="G143" s="419">
        <v>0</v>
      </c>
      <c r="H143" s="419">
        <v>0</v>
      </c>
      <c r="I143" s="420"/>
      <c r="J143" s="421"/>
      <c r="K143" s="422"/>
      <c r="L143" s="423"/>
      <c r="M143" s="601"/>
      <c r="N143" s="423"/>
      <c r="O143" s="601"/>
      <c r="P143" s="423"/>
      <c r="Q143" s="528"/>
      <c r="R143" s="424"/>
      <c r="S143" s="412"/>
    </row>
    <row r="144" s="388" customFormat="1" ht="31.5">
      <c r="A144" s="413" t="s">
        <v>914</v>
      </c>
      <c r="B144" s="485" t="s">
        <v>776</v>
      </c>
      <c r="C144" s="415" t="s">
        <v>763</v>
      </c>
      <c r="D144" s="560"/>
      <c r="E144" s="528"/>
      <c r="F144" s="418"/>
      <c r="G144" s="419">
        <v>0</v>
      </c>
      <c r="H144" s="419">
        <v>0</v>
      </c>
      <c r="I144" s="420"/>
      <c r="J144" s="421"/>
      <c r="K144" s="422"/>
      <c r="L144" s="423"/>
      <c r="M144" s="601"/>
      <c r="N144" s="423"/>
      <c r="O144" s="601"/>
      <c r="P144" s="423"/>
      <c r="Q144" s="528"/>
      <c r="R144" s="424"/>
      <c r="S144" s="412"/>
    </row>
    <row r="145" s="388" customFormat="1">
      <c r="A145" s="413" t="s">
        <v>691</v>
      </c>
      <c r="B145" s="414" t="s">
        <v>915</v>
      </c>
      <c r="C145" s="415" t="s">
        <v>763</v>
      </c>
      <c r="D145" s="560"/>
      <c r="E145" s="528"/>
      <c r="F145" s="418"/>
      <c r="G145" s="419">
        <v>0</v>
      </c>
      <c r="H145" s="419">
        <v>0</v>
      </c>
      <c r="I145" s="420"/>
      <c r="J145" s="421"/>
      <c r="K145" s="422"/>
      <c r="L145" s="423"/>
      <c r="M145" s="601"/>
      <c r="N145" s="423"/>
      <c r="O145" s="601"/>
      <c r="P145" s="423"/>
      <c r="Q145" s="528"/>
      <c r="R145" s="424"/>
      <c r="S145" s="412"/>
    </row>
    <row r="146" s="388" customFormat="1">
      <c r="A146" s="413" t="s">
        <v>692</v>
      </c>
      <c r="B146" s="414" t="s">
        <v>780</v>
      </c>
      <c r="C146" s="415" t="s">
        <v>763</v>
      </c>
      <c r="D146" s="560"/>
      <c r="E146" s="528"/>
      <c r="F146" s="418"/>
      <c r="G146" s="419">
        <v>0</v>
      </c>
      <c r="H146" s="419">
        <v>0</v>
      </c>
      <c r="I146" s="420"/>
      <c r="J146" s="421"/>
      <c r="K146" s="422"/>
      <c r="L146" s="423"/>
      <c r="M146" s="601"/>
      <c r="N146" s="423"/>
      <c r="O146" s="601"/>
      <c r="P146" s="423"/>
      <c r="Q146" s="528"/>
      <c r="R146" s="424"/>
      <c r="S146" s="412"/>
    </row>
    <row r="147" s="388" customFormat="1">
      <c r="A147" s="610" t="s">
        <v>916</v>
      </c>
      <c r="B147" s="611" t="s">
        <v>917</v>
      </c>
      <c r="C147" s="612" t="s">
        <v>763</v>
      </c>
      <c r="D147" s="613"/>
      <c r="E147" s="614">
        <f>1.663*0.2</f>
        <v>0.33260000000000001</v>
      </c>
      <c r="F147" s="615"/>
      <c r="G147" s="616"/>
      <c r="H147" s="616"/>
      <c r="I147" s="446"/>
      <c r="J147" s="447"/>
      <c r="K147" s="617"/>
      <c r="L147" s="618"/>
      <c r="M147" s="619"/>
      <c r="N147" s="618"/>
      <c r="O147" s="619"/>
      <c r="P147" s="618"/>
      <c r="Q147" s="614"/>
      <c r="R147" s="620"/>
      <c r="S147" s="412"/>
    </row>
    <row r="148" s="388" customFormat="1">
      <c r="A148" s="399" t="s">
        <v>918</v>
      </c>
      <c r="B148" s="400" t="s">
        <v>919</v>
      </c>
      <c r="C148" s="401" t="s">
        <v>763</v>
      </c>
      <c r="D148" s="562">
        <f>D118+D133</f>
        <v>1.9352709800000056</v>
      </c>
      <c r="E148" s="607">
        <f t="shared" ref="E148:R148" si="49">E118-E133</f>
        <v>23.681799999999992</v>
      </c>
      <c r="F148" s="621">
        <f t="shared" si="49"/>
        <v>15.63722077333334</v>
      </c>
      <c r="G148" s="455">
        <f t="shared" si="49"/>
        <v>-11.423615999999978</v>
      </c>
      <c r="H148" s="455">
        <f t="shared" si="49"/>
        <v>-11.423615999999978</v>
      </c>
      <c r="I148" s="407">
        <f t="shared" si="49"/>
        <v>7.8603175799993821</v>
      </c>
      <c r="J148" s="408">
        <f t="shared" si="49"/>
        <v>5.7193175799993821</v>
      </c>
      <c r="K148" s="405">
        <f t="shared" si="49"/>
        <v>5.1306650000000218</v>
      </c>
      <c r="L148" s="406">
        <f t="shared" si="49"/>
        <v>-6.8088801783331832</v>
      </c>
      <c r="M148" s="405">
        <f t="shared" si="49"/>
        <v>5.0571412200000054</v>
      </c>
      <c r="N148" s="406">
        <f t="shared" si="49"/>
        <v>0</v>
      </c>
      <c r="O148" s="405">
        <f t="shared" si="49"/>
        <v>0</v>
      </c>
      <c r="P148" s="406">
        <f t="shared" si="49"/>
        <v>4.7434370749999744</v>
      </c>
      <c r="Q148" s="405">
        <f t="shared" si="49"/>
        <v>6.6245077999996056</v>
      </c>
      <c r="R148" s="455">
        <f t="shared" si="49"/>
        <v>6.3108036549994004</v>
      </c>
      <c r="S148" s="622"/>
    </row>
    <row r="149" s="388" customFormat="1">
      <c r="A149" s="413" t="s">
        <v>386</v>
      </c>
      <c r="B149" s="414" t="s">
        <v>764</v>
      </c>
      <c r="C149" s="415" t="s">
        <v>763</v>
      </c>
      <c r="D149" s="560"/>
      <c r="E149" s="528"/>
      <c r="F149" s="418"/>
      <c r="G149" s="419"/>
      <c r="H149" s="419"/>
      <c r="I149" s="420"/>
      <c r="J149" s="421"/>
      <c r="K149" s="422"/>
      <c r="L149" s="423"/>
      <c r="M149" s="601"/>
      <c r="N149" s="423"/>
      <c r="O149" s="601"/>
      <c r="P149" s="423"/>
      <c r="Q149" s="528"/>
      <c r="R149" s="424"/>
      <c r="S149" s="412"/>
    </row>
    <row r="150" s="388" customFormat="1" ht="31.5">
      <c r="A150" s="413" t="s">
        <v>452</v>
      </c>
      <c r="B150" s="425" t="s">
        <v>765</v>
      </c>
      <c r="C150" s="415" t="s">
        <v>763</v>
      </c>
      <c r="D150" s="560"/>
      <c r="E150" s="528"/>
      <c r="F150" s="418"/>
      <c r="G150" s="419"/>
      <c r="H150" s="419"/>
      <c r="I150" s="420"/>
      <c r="J150" s="421"/>
      <c r="K150" s="422"/>
      <c r="L150" s="423"/>
      <c r="M150" s="601"/>
      <c r="N150" s="423"/>
      <c r="O150" s="601"/>
      <c r="P150" s="423"/>
      <c r="Q150" s="528"/>
      <c r="R150" s="424"/>
      <c r="S150" s="412"/>
    </row>
    <row r="151" s="388" customFormat="1" ht="31.5">
      <c r="A151" s="413" t="s">
        <v>453</v>
      </c>
      <c r="B151" s="425" t="s">
        <v>766</v>
      </c>
      <c r="C151" s="415" t="s">
        <v>763</v>
      </c>
      <c r="D151" s="560"/>
      <c r="E151" s="528"/>
      <c r="F151" s="418"/>
      <c r="G151" s="419"/>
      <c r="H151" s="419"/>
      <c r="I151" s="420"/>
      <c r="J151" s="421"/>
      <c r="K151" s="422"/>
      <c r="L151" s="423"/>
      <c r="M151" s="601"/>
      <c r="N151" s="423"/>
      <c r="O151" s="601"/>
      <c r="P151" s="423"/>
      <c r="Q151" s="528"/>
      <c r="R151" s="424"/>
      <c r="S151" s="412"/>
    </row>
    <row r="152" s="388" customFormat="1" ht="31.5">
      <c r="A152" s="413" t="s">
        <v>454</v>
      </c>
      <c r="B152" s="425" t="s">
        <v>767</v>
      </c>
      <c r="C152" s="415" t="s">
        <v>763</v>
      </c>
      <c r="D152" s="560"/>
      <c r="E152" s="528"/>
      <c r="F152" s="418"/>
      <c r="G152" s="419"/>
      <c r="H152" s="419"/>
      <c r="I152" s="420"/>
      <c r="J152" s="421"/>
      <c r="K152" s="422"/>
      <c r="L152" s="423"/>
      <c r="M152" s="601"/>
      <c r="N152" s="423"/>
      <c r="O152" s="422"/>
      <c r="P152" s="423"/>
      <c r="Q152" s="528"/>
      <c r="R152" s="424"/>
      <c r="S152" s="412"/>
    </row>
    <row r="153" s="388" customFormat="1">
      <c r="A153" s="413" t="s">
        <v>387</v>
      </c>
      <c r="B153" s="414" t="s">
        <v>768</v>
      </c>
      <c r="C153" s="415" t="s">
        <v>763</v>
      </c>
      <c r="D153" s="560"/>
      <c r="E153" s="528"/>
      <c r="F153" s="418"/>
      <c r="G153" s="419"/>
      <c r="H153" s="419"/>
      <c r="I153" s="420"/>
      <c r="J153" s="421"/>
      <c r="K153" s="422"/>
      <c r="L153" s="423"/>
      <c r="M153" s="601"/>
      <c r="N153" s="423"/>
      <c r="O153" s="422"/>
      <c r="P153" s="423"/>
      <c r="Q153" s="528"/>
      <c r="R153" s="424"/>
      <c r="S153" s="412"/>
    </row>
    <row r="154" s="388" customFormat="1">
      <c r="A154" s="426" t="s">
        <v>388</v>
      </c>
      <c r="B154" s="623" t="s">
        <v>769</v>
      </c>
      <c r="C154" s="624" t="s">
        <v>763</v>
      </c>
      <c r="D154" s="564"/>
      <c r="E154" s="602"/>
      <c r="F154" s="431"/>
      <c r="G154" s="432">
        <f>G124-G139</f>
        <v>0</v>
      </c>
      <c r="H154" s="432">
        <f>H124-H139</f>
        <v>0</v>
      </c>
      <c r="I154" s="433"/>
      <c r="J154" s="434"/>
      <c r="K154" s="435"/>
      <c r="L154" s="436"/>
      <c r="M154" s="603"/>
      <c r="N154" s="436"/>
      <c r="O154" s="435"/>
      <c r="P154" s="436"/>
      <c r="Q154" s="602">
        <f>Q124-Q139</f>
        <v>0</v>
      </c>
      <c r="R154" s="467">
        <f>R124-R139</f>
        <v>0</v>
      </c>
      <c r="S154" s="412"/>
    </row>
    <row r="155" s="388" customFormat="1">
      <c r="A155" s="413" t="s">
        <v>389</v>
      </c>
      <c r="B155" s="414" t="s">
        <v>770</v>
      </c>
      <c r="C155" s="415" t="s">
        <v>763</v>
      </c>
      <c r="D155" s="560"/>
      <c r="E155" s="528"/>
      <c r="F155" s="418"/>
      <c r="G155" s="419">
        <v>0</v>
      </c>
      <c r="H155" s="419">
        <v>0</v>
      </c>
      <c r="I155" s="420"/>
      <c r="J155" s="421"/>
      <c r="K155" s="422"/>
      <c r="L155" s="423"/>
      <c r="M155" s="601"/>
      <c r="N155" s="423"/>
      <c r="O155" s="422"/>
      <c r="P155" s="423"/>
      <c r="Q155" s="528">
        <v>0</v>
      </c>
      <c r="R155" s="424">
        <v>0</v>
      </c>
      <c r="S155" s="412"/>
    </row>
    <row r="156" s="388" customFormat="1">
      <c r="A156" s="426" t="s">
        <v>920</v>
      </c>
      <c r="B156" s="625" t="s">
        <v>771</v>
      </c>
      <c r="C156" s="626" t="s">
        <v>763</v>
      </c>
      <c r="D156" s="564"/>
      <c r="E156" s="602"/>
      <c r="F156" s="431"/>
      <c r="G156" s="432">
        <f>G126-G141</f>
        <v>0</v>
      </c>
      <c r="H156" s="432">
        <f>H126-H141</f>
        <v>0</v>
      </c>
      <c r="I156" s="433"/>
      <c r="J156" s="434"/>
      <c r="K156" s="435"/>
      <c r="L156" s="436"/>
      <c r="M156" s="603"/>
      <c r="N156" s="436"/>
      <c r="O156" s="435"/>
      <c r="P156" s="436"/>
      <c r="Q156" s="602">
        <f>Q126-Q141</f>
        <v>0</v>
      </c>
      <c r="R156" s="467">
        <f>R126-R141</f>
        <v>0</v>
      </c>
      <c r="S156" s="412"/>
    </row>
    <row r="157" s="388" customFormat="1">
      <c r="A157" s="413" t="s">
        <v>921</v>
      </c>
      <c r="B157" s="414" t="s">
        <v>772</v>
      </c>
      <c r="C157" s="415" t="s">
        <v>763</v>
      </c>
      <c r="D157" s="560"/>
      <c r="E157" s="528"/>
      <c r="F157" s="418"/>
      <c r="G157" s="419">
        <v>0</v>
      </c>
      <c r="H157" s="419">
        <v>0</v>
      </c>
      <c r="I157" s="420"/>
      <c r="J157" s="421"/>
      <c r="K157" s="422"/>
      <c r="L157" s="423"/>
      <c r="M157" s="601"/>
      <c r="N157" s="423"/>
      <c r="O157" s="422"/>
      <c r="P157" s="423"/>
      <c r="Q157" s="528">
        <v>0</v>
      </c>
      <c r="R157" s="424">
        <v>0</v>
      </c>
      <c r="S157" s="412"/>
    </row>
    <row r="158" s="388" customFormat="1">
      <c r="A158" s="413" t="s">
        <v>922</v>
      </c>
      <c r="B158" s="414" t="s">
        <v>774</v>
      </c>
      <c r="C158" s="415" t="s">
        <v>763</v>
      </c>
      <c r="D158" s="560"/>
      <c r="E158" s="528"/>
      <c r="F158" s="418"/>
      <c r="G158" s="419">
        <v>0</v>
      </c>
      <c r="H158" s="419">
        <v>0</v>
      </c>
      <c r="I158" s="420"/>
      <c r="J158" s="421"/>
      <c r="K158" s="422"/>
      <c r="L158" s="423"/>
      <c r="M158" s="601"/>
      <c r="N158" s="423"/>
      <c r="O158" s="422"/>
      <c r="P158" s="423"/>
      <c r="Q158" s="528">
        <v>0</v>
      </c>
      <c r="R158" s="424">
        <v>0</v>
      </c>
      <c r="S158" s="412"/>
    </row>
    <row r="159" s="388" customFormat="1" ht="31.5">
      <c r="A159" s="413" t="s">
        <v>923</v>
      </c>
      <c r="B159" s="425" t="s">
        <v>776</v>
      </c>
      <c r="C159" s="415" t="s">
        <v>763</v>
      </c>
      <c r="D159" s="560"/>
      <c r="E159" s="528"/>
      <c r="F159" s="418"/>
      <c r="G159" s="419">
        <v>0</v>
      </c>
      <c r="H159" s="419">
        <v>0</v>
      </c>
      <c r="I159" s="420"/>
      <c r="J159" s="421"/>
      <c r="K159" s="422"/>
      <c r="L159" s="423"/>
      <c r="M159" s="601"/>
      <c r="N159" s="423"/>
      <c r="O159" s="422"/>
      <c r="P159" s="423"/>
      <c r="Q159" s="528">
        <v>0</v>
      </c>
      <c r="R159" s="424">
        <v>0</v>
      </c>
      <c r="S159" s="412"/>
    </row>
    <row r="160" s="388" customFormat="1">
      <c r="A160" s="413" t="s">
        <v>924</v>
      </c>
      <c r="B160" s="414" t="s">
        <v>778</v>
      </c>
      <c r="C160" s="415" t="s">
        <v>763</v>
      </c>
      <c r="D160" s="560"/>
      <c r="E160" s="528"/>
      <c r="F160" s="418"/>
      <c r="G160" s="419">
        <v>0</v>
      </c>
      <c r="H160" s="419">
        <v>0</v>
      </c>
      <c r="I160" s="420"/>
      <c r="J160" s="421"/>
      <c r="K160" s="422"/>
      <c r="L160" s="423"/>
      <c r="M160" s="601"/>
      <c r="N160" s="423"/>
      <c r="O160" s="422"/>
      <c r="P160" s="423"/>
      <c r="Q160" s="528">
        <v>0</v>
      </c>
      <c r="R160" s="424">
        <v>0</v>
      </c>
      <c r="S160" s="412"/>
    </row>
    <row r="161" s="388" customFormat="1">
      <c r="A161" s="413" t="s">
        <v>925</v>
      </c>
      <c r="B161" s="414" t="s">
        <v>780</v>
      </c>
      <c r="C161" s="415" t="s">
        <v>763</v>
      </c>
      <c r="D161" s="560"/>
      <c r="E161" s="528"/>
      <c r="F161" s="418"/>
      <c r="G161" s="419">
        <v>0</v>
      </c>
      <c r="H161" s="419">
        <v>0</v>
      </c>
      <c r="I161" s="420"/>
      <c r="J161" s="421"/>
      <c r="K161" s="422"/>
      <c r="L161" s="423"/>
      <c r="M161" s="601"/>
      <c r="N161" s="423"/>
      <c r="O161" s="422"/>
      <c r="P161" s="423"/>
      <c r="Q161" s="528">
        <v>0</v>
      </c>
      <c r="R161" s="424">
        <v>0</v>
      </c>
      <c r="S161" s="412"/>
    </row>
    <row r="162" s="388" customFormat="1">
      <c r="A162" s="439" t="s">
        <v>926</v>
      </c>
      <c r="B162" s="440" t="s">
        <v>782</v>
      </c>
      <c r="C162" s="441" t="s">
        <v>763</v>
      </c>
      <c r="D162" s="567"/>
      <c r="E162" s="604"/>
      <c r="F162" s="444"/>
      <c r="G162" s="445"/>
      <c r="H162" s="445"/>
      <c r="I162" s="446"/>
      <c r="J162" s="447"/>
      <c r="K162" s="448"/>
      <c r="L162" s="449"/>
      <c r="M162" s="605"/>
      <c r="N162" s="449"/>
      <c r="O162" s="448"/>
      <c r="P162" s="449"/>
      <c r="Q162" s="604">
        <f>Q132-Q147</f>
        <v>0</v>
      </c>
      <c r="R162" s="472">
        <f>R132-R147</f>
        <v>0</v>
      </c>
      <c r="S162" s="412"/>
    </row>
    <row r="163" s="388" customFormat="1">
      <c r="A163" s="627" t="s">
        <v>927</v>
      </c>
      <c r="B163" s="628" t="s">
        <v>928</v>
      </c>
      <c r="C163" s="629" t="s">
        <v>763</v>
      </c>
      <c r="D163" s="562"/>
      <c r="E163" s="607">
        <f t="shared" ref="E163:L163" si="50">SUM(E164:E167)</f>
        <v>0</v>
      </c>
      <c r="F163" s="454">
        <f t="shared" si="50"/>
        <v>15.63722077333334</v>
      </c>
      <c r="G163" s="455">
        <f t="shared" si="50"/>
        <v>0.59999999999999998</v>
      </c>
      <c r="H163" s="455">
        <f t="shared" si="50"/>
        <v>0.59999999999999998</v>
      </c>
      <c r="I163" s="407">
        <f t="shared" si="50"/>
        <v>7.8603175799993821</v>
      </c>
      <c r="J163" s="408">
        <f t="shared" si="50"/>
        <v>5.7193175799993821</v>
      </c>
      <c r="K163" s="405">
        <f t="shared" si="50"/>
        <v>5.1306649999999996</v>
      </c>
      <c r="L163" s="409">
        <f t="shared" si="50"/>
        <v>6.2433441500000004</v>
      </c>
      <c r="M163" s="608">
        <v>5.0571412200000063</v>
      </c>
      <c r="N163" s="409">
        <f>N164</f>
        <v>0</v>
      </c>
      <c r="O163" s="405">
        <v>0</v>
      </c>
      <c r="P163" s="409">
        <f>P164</f>
        <v>4.7434370750000001</v>
      </c>
      <c r="Q163" s="607">
        <f t="shared" ref="Q163:Q193" si="51">G163+I163+K163+M163+O163</f>
        <v>18.648123799999386</v>
      </c>
      <c r="R163" s="452">
        <f t="shared" ref="R163:R167" si="52">G163+I163+K163+N163+P163</f>
        <v>18.33441965499938</v>
      </c>
      <c r="S163" s="412"/>
    </row>
    <row r="164" s="388" customFormat="1">
      <c r="A164" s="413" t="s">
        <v>390</v>
      </c>
      <c r="B164" s="485" t="s">
        <v>929</v>
      </c>
      <c r="C164" s="415" t="s">
        <v>763</v>
      </c>
      <c r="D164" s="560"/>
      <c r="E164" s="528"/>
      <c r="F164" s="418"/>
      <c r="G164" s="630"/>
      <c r="H164" s="630"/>
      <c r="I164" s="554">
        <f>I81</f>
        <v>0.52603999999999995</v>
      </c>
      <c r="J164" s="555">
        <v>0.52603999999999995</v>
      </c>
      <c r="K164" s="556">
        <v>5.1306649999999996</v>
      </c>
      <c r="L164" s="557">
        <f>L81</f>
        <v>6.2433441500000004</v>
      </c>
      <c r="M164" s="631">
        <v>5.0571412200000063</v>
      </c>
      <c r="N164" s="557"/>
      <c r="O164" s="556">
        <v>0</v>
      </c>
      <c r="P164" s="557">
        <f>P81</f>
        <v>4.7434370750000001</v>
      </c>
      <c r="Q164" s="632">
        <f t="shared" si="51"/>
        <v>10.713846220000006</v>
      </c>
      <c r="R164" s="559">
        <f t="shared" si="52"/>
        <v>10.400142075</v>
      </c>
      <c r="S164" s="412"/>
    </row>
    <row r="165" s="388" customFormat="1">
      <c r="A165" s="413" t="s">
        <v>391</v>
      </c>
      <c r="B165" s="485" t="s">
        <v>930</v>
      </c>
      <c r="C165" s="415" t="s">
        <v>763</v>
      </c>
      <c r="D165" s="560"/>
      <c r="E165" s="528"/>
      <c r="F165" s="418"/>
      <c r="G165" s="419"/>
      <c r="H165" s="419"/>
      <c r="I165" s="420"/>
      <c r="J165" s="421"/>
      <c r="K165" s="422"/>
      <c r="L165" s="423"/>
      <c r="M165" s="601"/>
      <c r="N165" s="423"/>
      <c r="O165" s="422"/>
      <c r="P165" s="423"/>
      <c r="Q165" s="528">
        <f t="shared" si="51"/>
        <v>0</v>
      </c>
      <c r="R165" s="424">
        <f t="shared" si="52"/>
        <v>0</v>
      </c>
      <c r="S165" s="412"/>
    </row>
    <row r="166" s="388" customFormat="1">
      <c r="A166" s="413" t="s">
        <v>392</v>
      </c>
      <c r="B166" s="485" t="s">
        <v>931</v>
      </c>
      <c r="C166" s="415" t="s">
        <v>763</v>
      </c>
      <c r="D166" s="560"/>
      <c r="E166" s="528"/>
      <c r="F166" s="418"/>
      <c r="G166" s="419">
        <v>0.59999999999999998</v>
      </c>
      <c r="H166" s="419">
        <v>0.59999999999999998</v>
      </c>
      <c r="I166" s="420"/>
      <c r="J166" s="421"/>
      <c r="K166" s="422"/>
      <c r="L166" s="423"/>
      <c r="M166" s="601"/>
      <c r="N166" s="423"/>
      <c r="O166" s="422"/>
      <c r="P166" s="423"/>
      <c r="Q166" s="528">
        <f t="shared" si="51"/>
        <v>0.59999999999999998</v>
      </c>
      <c r="R166" s="424">
        <f t="shared" si="52"/>
        <v>0.59999999999999998</v>
      </c>
      <c r="S166" s="412"/>
    </row>
    <row r="167" s="388" customFormat="1" ht="18" customHeight="1">
      <c r="A167" s="487" t="s">
        <v>393</v>
      </c>
      <c r="B167" s="633" t="s">
        <v>932</v>
      </c>
      <c r="C167" s="489" t="s">
        <v>763</v>
      </c>
      <c r="D167" s="561"/>
      <c r="E167" s="634"/>
      <c r="F167" s="492">
        <f>F148</f>
        <v>15.63722077333334</v>
      </c>
      <c r="G167" s="493"/>
      <c r="H167" s="493"/>
      <c r="I167" s="494">
        <f>I148-I164-I166</f>
        <v>7.334277579999382</v>
      </c>
      <c r="J167" s="495">
        <f>J148-J164-J166</f>
        <v>5.193277579999382</v>
      </c>
      <c r="K167" s="496"/>
      <c r="L167" s="497"/>
      <c r="M167" s="635"/>
      <c r="N167" s="497"/>
      <c r="O167" s="496"/>
      <c r="P167" s="497"/>
      <c r="Q167" s="634">
        <f t="shared" si="51"/>
        <v>7.334277579999382</v>
      </c>
      <c r="R167" s="498">
        <f t="shared" si="52"/>
        <v>7.334277579999382</v>
      </c>
      <c r="S167" s="412"/>
    </row>
    <row r="168" s="388" customFormat="1" ht="18" customHeight="1">
      <c r="A168" s="399" t="s">
        <v>933</v>
      </c>
      <c r="B168" s="400" t="s">
        <v>854</v>
      </c>
      <c r="C168" s="401" t="s">
        <v>279</v>
      </c>
      <c r="D168" s="562"/>
      <c r="E168" s="607"/>
      <c r="F168" s="454"/>
      <c r="G168" s="455"/>
      <c r="H168" s="455"/>
      <c r="I168" s="407"/>
      <c r="J168" s="408"/>
      <c r="K168" s="405"/>
      <c r="L168" s="409"/>
      <c r="M168" s="608"/>
      <c r="N168" s="409"/>
      <c r="O168" s="405"/>
      <c r="P168" s="409"/>
      <c r="Q168" s="607">
        <f t="shared" si="51"/>
        <v>0</v>
      </c>
      <c r="R168" s="452">
        <f t="shared" ref="R168:R174" si="53">H168+J168+L168+N168+P168</f>
        <v>0</v>
      </c>
      <c r="S168" s="412"/>
    </row>
    <row r="169" s="484" customFormat="1" ht="37.5" customHeight="1">
      <c r="A169" s="413" t="s">
        <v>396</v>
      </c>
      <c r="B169" s="485" t="s">
        <v>934</v>
      </c>
      <c r="C169" s="415" t="s">
        <v>763</v>
      </c>
      <c r="D169" s="560">
        <f t="shared" ref="D169:I169" si="54">D118-D110-D67</f>
        <v>1.9352709800000056</v>
      </c>
      <c r="E169" s="528">
        <f t="shared" si="54"/>
        <v>29.465999999999994</v>
      </c>
      <c r="F169" s="418">
        <f t="shared" si="54"/>
        <v>21.453500253333338</v>
      </c>
      <c r="G169" s="419">
        <f t="shared" si="54"/>
        <v>-14.689936629999977</v>
      </c>
      <c r="H169" s="419">
        <f t="shared" si="54"/>
        <v>-14.689936629999977</v>
      </c>
      <c r="I169" s="420">
        <f t="shared" si="54"/>
        <v>-5.6900454300005183</v>
      </c>
      <c r="J169" s="421">
        <v>-5.6900454300005183</v>
      </c>
      <c r="K169" s="422">
        <v>-1.1586179999999784</v>
      </c>
      <c r="L169" s="423">
        <f>L118-L110-L67</f>
        <v>-14.641815758333166</v>
      </c>
      <c r="M169" s="601">
        <v>-1.2321420970228791</v>
      </c>
      <c r="N169" s="423">
        <f>N118-N110-N67</f>
        <v>-9.7133015100000009</v>
      </c>
      <c r="O169" s="422">
        <v>-6.8896399166666669</v>
      </c>
      <c r="P169" s="423">
        <f>P118-P110-P67</f>
        <v>-18.524704515000025</v>
      </c>
      <c r="Q169" s="528">
        <f t="shared" si="51"/>
        <v>-29.66038207369002</v>
      </c>
      <c r="R169" s="424">
        <f t="shared" ref="R169" si="55">G169+I169+K169+N169+P169</f>
        <v>-49.776606085000495</v>
      </c>
      <c r="S169" s="412"/>
    </row>
    <row r="170" s="388" customFormat="1" ht="18" customHeight="1">
      <c r="A170" s="413" t="s">
        <v>397</v>
      </c>
      <c r="B170" s="485" t="s">
        <v>935</v>
      </c>
      <c r="C170" s="415" t="s">
        <v>763</v>
      </c>
      <c r="D170" s="560"/>
      <c r="E170" s="528"/>
      <c r="F170" s="418"/>
      <c r="G170" s="419"/>
      <c r="H170" s="419"/>
      <c r="I170" s="420"/>
      <c r="J170" s="421"/>
      <c r="K170" s="422"/>
      <c r="L170" s="423"/>
      <c r="M170" s="601"/>
      <c r="N170" s="423"/>
      <c r="O170" s="422"/>
      <c r="P170" s="423"/>
      <c r="Q170" s="528">
        <f t="shared" si="51"/>
        <v>0</v>
      </c>
      <c r="R170" s="424">
        <f t="shared" si="53"/>
        <v>0</v>
      </c>
      <c r="S170" s="412"/>
    </row>
    <row r="171" s="388" customFormat="1" ht="18" customHeight="1">
      <c r="A171" s="413" t="s">
        <v>936</v>
      </c>
      <c r="B171" s="425" t="s">
        <v>937</v>
      </c>
      <c r="C171" s="415" t="s">
        <v>763</v>
      </c>
      <c r="D171" s="560"/>
      <c r="E171" s="528"/>
      <c r="F171" s="418"/>
      <c r="G171" s="419"/>
      <c r="H171" s="419"/>
      <c r="I171" s="420"/>
      <c r="J171" s="421"/>
      <c r="K171" s="422"/>
      <c r="L171" s="423"/>
      <c r="M171" s="601"/>
      <c r="N171" s="423"/>
      <c r="O171" s="422"/>
      <c r="P171" s="423"/>
      <c r="Q171" s="528">
        <f t="shared" si="51"/>
        <v>0</v>
      </c>
      <c r="R171" s="424">
        <f t="shared" si="53"/>
        <v>0</v>
      </c>
      <c r="S171" s="412"/>
    </row>
    <row r="172" s="388" customFormat="1" ht="18" customHeight="1">
      <c r="A172" s="413" t="s">
        <v>398</v>
      </c>
      <c r="B172" s="485" t="s">
        <v>938</v>
      </c>
      <c r="C172" s="415" t="s">
        <v>763</v>
      </c>
      <c r="D172" s="560"/>
      <c r="E172" s="528"/>
      <c r="F172" s="418"/>
      <c r="G172" s="419"/>
      <c r="H172" s="419"/>
      <c r="I172" s="420"/>
      <c r="J172" s="421"/>
      <c r="K172" s="422"/>
      <c r="L172" s="423"/>
      <c r="M172" s="601"/>
      <c r="N172" s="423"/>
      <c r="O172" s="422"/>
      <c r="P172" s="423"/>
      <c r="Q172" s="528">
        <f t="shared" si="51"/>
        <v>0</v>
      </c>
      <c r="R172" s="424">
        <f t="shared" si="53"/>
        <v>0</v>
      </c>
      <c r="S172" s="412"/>
    </row>
    <row r="173" s="388" customFormat="1" ht="18" customHeight="1">
      <c r="A173" s="460" t="s">
        <v>939</v>
      </c>
      <c r="B173" s="425" t="s">
        <v>940</v>
      </c>
      <c r="C173" s="415" t="s">
        <v>763</v>
      </c>
      <c r="D173" s="560"/>
      <c r="E173" s="528"/>
      <c r="F173" s="418"/>
      <c r="G173" s="419"/>
      <c r="H173" s="419"/>
      <c r="I173" s="420"/>
      <c r="J173" s="421"/>
      <c r="K173" s="422"/>
      <c r="L173" s="423"/>
      <c r="M173" s="601"/>
      <c r="N173" s="423"/>
      <c r="O173" s="422"/>
      <c r="P173" s="423"/>
      <c r="Q173" s="528">
        <f t="shared" si="51"/>
        <v>0</v>
      </c>
      <c r="R173" s="424">
        <f t="shared" si="53"/>
        <v>0</v>
      </c>
      <c r="S173" s="412"/>
    </row>
    <row r="174" s="388" customFormat="1" ht="31.5">
      <c r="A174" s="487" t="s">
        <v>399</v>
      </c>
      <c r="B174" s="633" t="s">
        <v>941</v>
      </c>
      <c r="C174" s="489" t="s">
        <v>279</v>
      </c>
      <c r="D174" s="561"/>
      <c r="E174" s="634"/>
      <c r="F174" s="492"/>
      <c r="G174" s="493"/>
      <c r="H174" s="493"/>
      <c r="I174" s="636"/>
      <c r="J174" s="637"/>
      <c r="K174" s="493"/>
      <c r="L174" s="498"/>
      <c r="M174" s="635"/>
      <c r="N174" s="497"/>
      <c r="O174" s="496"/>
      <c r="P174" s="497"/>
      <c r="Q174" s="634">
        <f t="shared" si="51"/>
        <v>0</v>
      </c>
      <c r="R174" s="498">
        <f t="shared" si="53"/>
        <v>0</v>
      </c>
      <c r="S174" s="412"/>
    </row>
    <row r="175" s="388" customFormat="1" ht="18.75">
      <c r="A175" s="1018" t="s">
        <v>942</v>
      </c>
      <c r="B175" s="1019"/>
      <c r="C175" s="1019"/>
      <c r="D175" s="1019"/>
      <c r="E175" s="1019"/>
      <c r="F175" s="1019"/>
      <c r="G175" s="1019"/>
      <c r="H175" s="1019"/>
      <c r="I175" s="1020"/>
      <c r="J175" s="1020"/>
      <c r="K175" s="1019"/>
      <c r="L175" s="1019"/>
      <c r="M175" s="1019"/>
      <c r="N175" s="1019"/>
      <c r="O175" s="1019"/>
      <c r="P175" s="1019"/>
      <c r="Q175" s="1019"/>
      <c r="R175" s="1021"/>
      <c r="S175" s="398"/>
    </row>
    <row r="176" s="388" customFormat="1">
      <c r="A176" s="399" t="s">
        <v>943</v>
      </c>
      <c r="B176" s="400" t="s">
        <v>944</v>
      </c>
      <c r="C176" s="401" t="s">
        <v>763</v>
      </c>
      <c r="D176" s="638">
        <f t="shared" ref="D176:P176" si="56">D177+D181+D182+D183+D184+D185+D186+D187+D190+D193</f>
        <v>172.61499999999998</v>
      </c>
      <c r="E176" s="639">
        <f t="shared" si="56"/>
        <v>271.48000000000002</v>
      </c>
      <c r="F176" s="640">
        <f t="shared" si="56"/>
        <v>271.0076171</v>
      </c>
      <c r="G176" s="641">
        <f t="shared" si="56"/>
        <v>271.85077746999997</v>
      </c>
      <c r="H176" s="640">
        <f t="shared" si="56"/>
        <v>271.85077746999997</v>
      </c>
      <c r="I176" s="642">
        <f t="shared" si="56"/>
        <v>305.10588101000002</v>
      </c>
      <c r="J176" s="643">
        <f t="shared" si="56"/>
        <v>305.10588101000002</v>
      </c>
      <c r="K176" s="642">
        <f t="shared" si="56"/>
        <v>347.12999759999997</v>
      </c>
      <c r="L176" s="643">
        <f t="shared" si="56"/>
        <v>522.72871441999996</v>
      </c>
      <c r="M176" s="642">
        <f t="shared" si="56"/>
        <v>367.08028864442747</v>
      </c>
      <c r="N176" s="643">
        <f t="shared" si="56"/>
        <v>417.135985812</v>
      </c>
      <c r="O176" s="642">
        <f t="shared" si="56"/>
        <v>370.818168668</v>
      </c>
      <c r="P176" s="643">
        <f t="shared" si="56"/>
        <v>488.99141824799995</v>
      </c>
      <c r="Q176" s="644">
        <f t="shared" si="51"/>
        <v>1661.9851133924276</v>
      </c>
      <c r="R176" s="645">
        <f t="shared" ref="R176:R218" si="57">G176+I176+K176+N176+P176</f>
        <v>1830.2140601399999</v>
      </c>
      <c r="S176" s="412"/>
    </row>
    <row r="177" s="388" customFormat="1">
      <c r="A177" s="413" t="s">
        <v>400</v>
      </c>
      <c r="B177" s="414" t="s">
        <v>764</v>
      </c>
      <c r="C177" s="415" t="s">
        <v>763</v>
      </c>
      <c r="D177" s="560"/>
      <c r="E177" s="646"/>
      <c r="F177" s="647"/>
      <c r="G177" s="648"/>
      <c r="H177" s="647"/>
      <c r="I177" s="649"/>
      <c r="J177" s="650"/>
      <c r="K177" s="651"/>
      <c r="L177" s="652"/>
      <c r="M177" s="651"/>
      <c r="N177" s="652"/>
      <c r="O177" s="651"/>
      <c r="P177" s="652"/>
      <c r="Q177" s="646">
        <f t="shared" si="51"/>
        <v>0</v>
      </c>
      <c r="R177" s="647">
        <f t="shared" si="57"/>
        <v>0</v>
      </c>
      <c r="S177" s="412"/>
    </row>
    <row r="178" s="388" customFormat="1" ht="31.5">
      <c r="A178" s="413" t="s">
        <v>945</v>
      </c>
      <c r="B178" s="425" t="s">
        <v>765</v>
      </c>
      <c r="C178" s="415" t="s">
        <v>763</v>
      </c>
      <c r="D178" s="560"/>
      <c r="E178" s="646"/>
      <c r="F178" s="647"/>
      <c r="G178" s="648"/>
      <c r="H178" s="647"/>
      <c r="I178" s="649"/>
      <c r="J178" s="650"/>
      <c r="K178" s="651"/>
      <c r="L178" s="652"/>
      <c r="M178" s="651"/>
      <c r="N178" s="652"/>
      <c r="O178" s="651"/>
      <c r="P178" s="652"/>
      <c r="Q178" s="646">
        <f t="shared" si="51"/>
        <v>0</v>
      </c>
      <c r="R178" s="647">
        <f t="shared" si="57"/>
        <v>0</v>
      </c>
      <c r="S178" s="412"/>
    </row>
    <row r="179" s="388" customFormat="1" ht="31.5">
      <c r="A179" s="413" t="s">
        <v>946</v>
      </c>
      <c r="B179" s="425" t="s">
        <v>766</v>
      </c>
      <c r="C179" s="415" t="s">
        <v>763</v>
      </c>
      <c r="D179" s="560"/>
      <c r="E179" s="646"/>
      <c r="F179" s="647"/>
      <c r="G179" s="648"/>
      <c r="H179" s="647"/>
      <c r="I179" s="649"/>
      <c r="J179" s="650"/>
      <c r="K179" s="651"/>
      <c r="L179" s="652"/>
      <c r="M179" s="651"/>
      <c r="N179" s="652"/>
      <c r="O179" s="651"/>
      <c r="P179" s="652"/>
      <c r="Q179" s="646">
        <f t="shared" si="51"/>
        <v>0</v>
      </c>
      <c r="R179" s="647">
        <f t="shared" si="57"/>
        <v>0</v>
      </c>
      <c r="S179" s="412"/>
    </row>
    <row r="180" s="388" customFormat="1" ht="31.5">
      <c r="A180" s="413" t="s">
        <v>947</v>
      </c>
      <c r="B180" s="425" t="s">
        <v>767</v>
      </c>
      <c r="C180" s="415" t="s">
        <v>763</v>
      </c>
      <c r="D180" s="560"/>
      <c r="E180" s="646"/>
      <c r="F180" s="647"/>
      <c r="G180" s="648"/>
      <c r="H180" s="647"/>
      <c r="I180" s="649"/>
      <c r="J180" s="650"/>
      <c r="K180" s="651"/>
      <c r="L180" s="652"/>
      <c r="M180" s="651"/>
      <c r="N180" s="652"/>
      <c r="O180" s="651"/>
      <c r="P180" s="652"/>
      <c r="Q180" s="646">
        <f t="shared" si="51"/>
        <v>0</v>
      </c>
      <c r="R180" s="647">
        <f t="shared" si="57"/>
        <v>0</v>
      </c>
      <c r="S180" s="412"/>
    </row>
    <row r="181" s="388" customFormat="1">
      <c r="A181" s="413" t="s">
        <v>401</v>
      </c>
      <c r="B181" s="414" t="s">
        <v>768</v>
      </c>
      <c r="C181" s="415" t="s">
        <v>763</v>
      </c>
      <c r="D181" s="560"/>
      <c r="E181" s="646"/>
      <c r="F181" s="647"/>
      <c r="G181" s="648"/>
      <c r="H181" s="647"/>
      <c r="I181" s="649"/>
      <c r="J181" s="650"/>
      <c r="K181" s="651"/>
      <c r="L181" s="652"/>
      <c r="M181" s="651"/>
      <c r="N181" s="652"/>
      <c r="O181" s="651"/>
      <c r="P181" s="652"/>
      <c r="Q181" s="646">
        <f t="shared" si="51"/>
        <v>0</v>
      </c>
      <c r="R181" s="647">
        <f t="shared" si="57"/>
        <v>0</v>
      </c>
      <c r="S181" s="412"/>
    </row>
    <row r="182" s="388" customFormat="1">
      <c r="A182" s="426" t="s">
        <v>948</v>
      </c>
      <c r="B182" s="427" t="s">
        <v>769</v>
      </c>
      <c r="C182" s="428" t="s">
        <v>763</v>
      </c>
      <c r="D182" s="653">
        <v>82.072999999999993</v>
      </c>
      <c r="E182" s="654">
        <v>124.84999999999999</v>
      </c>
      <c r="F182" s="655">
        <v>125.01351751999999</v>
      </c>
      <c r="G182" s="656">
        <v>156.60424814000001</v>
      </c>
      <c r="H182" s="655">
        <v>156.60424814000001</v>
      </c>
      <c r="I182" s="657">
        <v>256.36709887000001</v>
      </c>
      <c r="J182" s="658">
        <v>256.36709887000001</v>
      </c>
      <c r="K182" s="659">
        <f>K27*1.2</f>
        <v>347.12999759999997</v>
      </c>
      <c r="L182" s="660">
        <v>361.76017870999999</v>
      </c>
      <c r="M182" s="659">
        <f>M27*1.2</f>
        <v>367.08028864442747</v>
      </c>
      <c r="N182" s="660">
        <f>N27*1.2</f>
        <v>417.135985812</v>
      </c>
      <c r="O182" s="659">
        <f>O27*1.2</f>
        <v>370.818168668</v>
      </c>
      <c r="P182" s="660">
        <f>P27*1.2</f>
        <v>488.99141824799995</v>
      </c>
      <c r="Q182" s="661">
        <f t="shared" si="51"/>
        <v>1497.9998019224277</v>
      </c>
      <c r="R182" s="662">
        <f t="shared" si="57"/>
        <v>1666.22874867</v>
      </c>
      <c r="S182" s="412"/>
    </row>
    <row r="183" s="388" customFormat="1">
      <c r="A183" s="413" t="s">
        <v>949</v>
      </c>
      <c r="B183" s="414" t="s">
        <v>770</v>
      </c>
      <c r="C183" s="415" t="s">
        <v>763</v>
      </c>
      <c r="D183" s="560"/>
      <c r="E183" s="646"/>
      <c r="F183" s="647"/>
      <c r="G183" s="648"/>
      <c r="H183" s="647"/>
      <c r="I183" s="649"/>
      <c r="J183" s="650"/>
      <c r="K183" s="651"/>
      <c r="L183" s="652"/>
      <c r="M183" s="651"/>
      <c r="N183" s="652"/>
      <c r="O183" s="651"/>
      <c r="P183" s="652"/>
      <c r="Q183" s="646">
        <f t="shared" si="51"/>
        <v>0</v>
      </c>
      <c r="R183" s="647">
        <f t="shared" si="57"/>
        <v>0</v>
      </c>
      <c r="S183" s="412"/>
    </row>
    <row r="184" s="388" customFormat="1">
      <c r="A184" s="426" t="s">
        <v>950</v>
      </c>
      <c r="B184" s="427" t="s">
        <v>771</v>
      </c>
      <c r="C184" s="428" t="s">
        <v>763</v>
      </c>
      <c r="D184" s="653">
        <v>21.856000000000002</v>
      </c>
      <c r="E184" s="654">
        <v>32.280000000000001</v>
      </c>
      <c r="F184" s="655">
        <f>2.36682801+121.6505079</f>
        <v>124.01733591</v>
      </c>
      <c r="G184" s="656">
        <f>11.28645123+94.99184312</f>
        <v>106.27829435</v>
      </c>
      <c r="H184" s="655">
        <f>11.28645123+94.99184312</f>
        <v>106.27829435</v>
      </c>
      <c r="I184" s="657">
        <v>8.2103164199999998</v>
      </c>
      <c r="J184" s="658">
        <v>8.2103164199999998</v>
      </c>
      <c r="K184" s="659"/>
      <c r="L184" s="660">
        <v>33.479872669999999</v>
      </c>
      <c r="M184" s="659"/>
      <c r="N184" s="660"/>
      <c r="O184" s="659"/>
      <c r="P184" s="660"/>
      <c r="Q184" s="654">
        <f t="shared" si="51"/>
        <v>114.48861076999999</v>
      </c>
      <c r="R184" s="655">
        <f t="shared" si="57"/>
        <v>114.48861076999999</v>
      </c>
      <c r="S184" s="412"/>
    </row>
    <row r="185" s="388" customFormat="1">
      <c r="A185" s="413" t="s">
        <v>951</v>
      </c>
      <c r="B185" s="414" t="s">
        <v>772</v>
      </c>
      <c r="C185" s="415" t="s">
        <v>763</v>
      </c>
      <c r="D185" s="560"/>
      <c r="E185" s="646"/>
      <c r="F185" s="647"/>
      <c r="G185" s="648"/>
      <c r="H185" s="647"/>
      <c r="I185" s="649"/>
      <c r="J185" s="650"/>
      <c r="K185" s="651"/>
      <c r="L185" s="652"/>
      <c r="M185" s="651"/>
      <c r="N185" s="652"/>
      <c r="O185" s="651"/>
      <c r="P185" s="652"/>
      <c r="Q185" s="646">
        <f t="shared" si="51"/>
        <v>0</v>
      </c>
      <c r="R185" s="647">
        <f t="shared" si="57"/>
        <v>0</v>
      </c>
      <c r="S185" s="412"/>
    </row>
    <row r="186" s="388" customFormat="1">
      <c r="A186" s="413" t="s">
        <v>952</v>
      </c>
      <c r="B186" s="414" t="s">
        <v>774</v>
      </c>
      <c r="C186" s="415" t="s">
        <v>763</v>
      </c>
      <c r="D186" s="560"/>
      <c r="E186" s="646"/>
      <c r="F186" s="647"/>
      <c r="G186" s="648"/>
      <c r="H186" s="647"/>
      <c r="I186" s="649"/>
      <c r="J186" s="650"/>
      <c r="K186" s="651"/>
      <c r="L186" s="652"/>
      <c r="M186" s="651"/>
      <c r="N186" s="652"/>
      <c r="O186" s="651"/>
      <c r="P186" s="652"/>
      <c r="Q186" s="646">
        <f t="shared" si="51"/>
        <v>0</v>
      </c>
      <c r="R186" s="647">
        <f t="shared" si="57"/>
        <v>0</v>
      </c>
      <c r="S186" s="412"/>
    </row>
    <row r="187" s="388" customFormat="1" ht="31.5">
      <c r="A187" s="413" t="s">
        <v>953</v>
      </c>
      <c r="B187" s="425" t="s">
        <v>776</v>
      </c>
      <c r="C187" s="415" t="s">
        <v>763</v>
      </c>
      <c r="D187" s="560"/>
      <c r="E187" s="646"/>
      <c r="F187" s="647"/>
      <c r="G187" s="648"/>
      <c r="H187" s="647"/>
      <c r="I187" s="649"/>
      <c r="J187" s="650"/>
      <c r="K187" s="651"/>
      <c r="L187" s="652"/>
      <c r="M187" s="651"/>
      <c r="N187" s="652"/>
      <c r="O187" s="651"/>
      <c r="P187" s="652"/>
      <c r="Q187" s="646">
        <f t="shared" si="51"/>
        <v>0</v>
      </c>
      <c r="R187" s="647">
        <f t="shared" si="57"/>
        <v>0</v>
      </c>
      <c r="S187" s="412"/>
    </row>
    <row r="188" s="388" customFormat="1">
      <c r="A188" s="413" t="s">
        <v>954</v>
      </c>
      <c r="B188" s="414" t="s">
        <v>778</v>
      </c>
      <c r="C188" s="415" t="s">
        <v>763</v>
      </c>
      <c r="D188" s="560"/>
      <c r="E188" s="646"/>
      <c r="F188" s="647"/>
      <c r="G188" s="648"/>
      <c r="H188" s="647"/>
      <c r="I188" s="649"/>
      <c r="J188" s="650"/>
      <c r="K188" s="651"/>
      <c r="L188" s="652"/>
      <c r="M188" s="651"/>
      <c r="N188" s="652"/>
      <c r="O188" s="651"/>
      <c r="P188" s="652"/>
      <c r="Q188" s="646">
        <f t="shared" si="51"/>
        <v>0</v>
      </c>
      <c r="R188" s="647">
        <f t="shared" si="57"/>
        <v>0</v>
      </c>
      <c r="S188" s="412"/>
    </row>
    <row r="189" s="388" customFormat="1">
      <c r="A189" s="413" t="s">
        <v>955</v>
      </c>
      <c r="B189" s="414" t="s">
        <v>780</v>
      </c>
      <c r="C189" s="415" t="s">
        <v>763</v>
      </c>
      <c r="D189" s="560"/>
      <c r="E189" s="646"/>
      <c r="F189" s="647"/>
      <c r="G189" s="648"/>
      <c r="H189" s="647"/>
      <c r="I189" s="649"/>
      <c r="J189" s="650"/>
      <c r="K189" s="651"/>
      <c r="L189" s="652"/>
      <c r="M189" s="651"/>
      <c r="N189" s="652"/>
      <c r="O189" s="651"/>
      <c r="P189" s="652"/>
      <c r="Q189" s="646">
        <f t="shared" si="51"/>
        <v>0</v>
      </c>
      <c r="R189" s="647">
        <f t="shared" si="57"/>
        <v>0</v>
      </c>
      <c r="S189" s="412"/>
    </row>
    <row r="190" s="388" customFormat="1" ht="31.5">
      <c r="A190" s="413" t="s">
        <v>956</v>
      </c>
      <c r="B190" s="485" t="s">
        <v>957</v>
      </c>
      <c r="C190" s="415" t="s">
        <v>763</v>
      </c>
      <c r="D190" s="560"/>
      <c r="E190" s="646"/>
      <c r="F190" s="647"/>
      <c r="G190" s="648"/>
      <c r="H190" s="647"/>
      <c r="I190" s="649"/>
      <c r="J190" s="650"/>
      <c r="K190" s="651"/>
      <c r="L190" s="652"/>
      <c r="M190" s="651"/>
      <c r="N190" s="652"/>
      <c r="O190" s="651"/>
      <c r="P190" s="652"/>
      <c r="Q190" s="646">
        <f t="shared" si="51"/>
        <v>0</v>
      </c>
      <c r="R190" s="647">
        <f t="shared" si="57"/>
        <v>0</v>
      </c>
      <c r="S190" s="412"/>
    </row>
    <row r="191" s="388" customFormat="1">
      <c r="A191" s="413" t="s">
        <v>958</v>
      </c>
      <c r="B191" s="425" t="s">
        <v>959</v>
      </c>
      <c r="C191" s="415" t="s">
        <v>763</v>
      </c>
      <c r="D191" s="560"/>
      <c r="E191" s="646"/>
      <c r="F191" s="647"/>
      <c r="G191" s="648"/>
      <c r="H191" s="647"/>
      <c r="I191" s="649"/>
      <c r="J191" s="650"/>
      <c r="K191" s="651"/>
      <c r="L191" s="652"/>
      <c r="M191" s="651"/>
      <c r="N191" s="652"/>
      <c r="O191" s="651"/>
      <c r="P191" s="652"/>
      <c r="Q191" s="646">
        <f t="shared" si="51"/>
        <v>0</v>
      </c>
      <c r="R191" s="647">
        <f t="shared" si="57"/>
        <v>0</v>
      </c>
      <c r="S191" s="412"/>
    </row>
    <row r="192" s="388" customFormat="1">
      <c r="A192" s="413" t="s">
        <v>960</v>
      </c>
      <c r="B192" s="425" t="s">
        <v>961</v>
      </c>
      <c r="C192" s="415" t="s">
        <v>763</v>
      </c>
      <c r="D192" s="560"/>
      <c r="E192" s="646"/>
      <c r="F192" s="647"/>
      <c r="G192" s="648"/>
      <c r="H192" s="647"/>
      <c r="I192" s="649"/>
      <c r="J192" s="650"/>
      <c r="K192" s="651"/>
      <c r="L192" s="652"/>
      <c r="M192" s="651"/>
      <c r="N192" s="652"/>
      <c r="O192" s="651"/>
      <c r="P192" s="652"/>
      <c r="Q192" s="646">
        <f t="shared" si="51"/>
        <v>0</v>
      </c>
      <c r="R192" s="647">
        <f t="shared" si="57"/>
        <v>0</v>
      </c>
      <c r="S192" s="412"/>
    </row>
    <row r="193" s="388" customFormat="1">
      <c r="A193" s="439" t="s">
        <v>962</v>
      </c>
      <c r="B193" s="440" t="s">
        <v>782</v>
      </c>
      <c r="C193" s="441" t="s">
        <v>763</v>
      </c>
      <c r="D193" s="663">
        <f>180.111-7.496-D182-D184</f>
        <v>68.685999999999979</v>
      </c>
      <c r="E193" s="664">
        <f>316.48-E182-E184-45</f>
        <v>114.35000000000002</v>
      </c>
      <c r="F193" s="665">
        <v>21.97676367</v>
      </c>
      <c r="G193" s="666">
        <v>8.9682349800000001</v>
      </c>
      <c r="H193" s="667">
        <v>8.9682349800000001</v>
      </c>
      <c r="I193" s="668">
        <f>40.26843867-(194738.27+274849.2-722005.2-7609.32)/1000000</f>
        <v>40.52846572</v>
      </c>
      <c r="J193" s="669">
        <f>40.26843867-(194738.27+274849.2-722005.2-7609.32)/1000000</f>
        <v>40.52846572</v>
      </c>
      <c r="K193" s="670"/>
      <c r="L193" s="671">
        <v>127.48866304000001</v>
      </c>
      <c r="M193" s="670"/>
      <c r="N193" s="671"/>
      <c r="O193" s="670"/>
      <c r="P193" s="671"/>
      <c r="Q193" s="672">
        <f t="shared" si="51"/>
        <v>49.496700699999998</v>
      </c>
      <c r="R193" s="667">
        <f t="shared" si="57"/>
        <v>49.496700699999998</v>
      </c>
      <c r="S193" s="412"/>
    </row>
    <row r="194" s="388" customFormat="1">
      <c r="A194" s="399" t="s">
        <v>963</v>
      </c>
      <c r="B194" s="400" t="s">
        <v>964</v>
      </c>
      <c r="C194" s="401" t="s">
        <v>763</v>
      </c>
      <c r="D194" s="638">
        <f>D195+D196+D200+D201+D202+D203+D204+D205+D207+D208+D209+D210+D211</f>
        <v>165.87413117000003</v>
      </c>
      <c r="E194" s="639" t="e">
        <f>E195+E196+E200+E201+E202+E203+E204+E205+E207+E208+#REF!+E19+E20+E209+E210+E211</f>
        <v>#REF!</v>
      </c>
      <c r="F194" s="640">
        <f t="shared" ref="F194:L194" si="58">F195+F196+F200+F201+F202+F203+F204+F205+F207+F208+F209+F210+F211</f>
        <v>245.47136743999999</v>
      </c>
      <c r="G194" s="641">
        <f t="shared" si="58"/>
        <v>285.71515735000003</v>
      </c>
      <c r="H194" s="640">
        <f t="shared" si="58"/>
        <v>285.71515735000003</v>
      </c>
      <c r="I194" s="642">
        <f t="shared" si="58"/>
        <v>397.237751258</v>
      </c>
      <c r="J194" s="643">
        <f t="shared" si="58"/>
        <v>397.237751258</v>
      </c>
      <c r="K194" s="642">
        <f t="shared" si="58"/>
        <v>343.92624921999999</v>
      </c>
      <c r="L194" s="643">
        <f t="shared" si="58"/>
        <v>592.13412433999997</v>
      </c>
      <c r="M194" s="642">
        <v>341.04326079999998</v>
      </c>
      <c r="N194" s="643">
        <f>N195+N196+N200+N201+N202+N203+N204+N205+N207+N208+N209+N210+N211</f>
        <v>423.22706400000004</v>
      </c>
      <c r="O194" s="642">
        <f>O195+O196+O200+O201+O202+O203+O204+O205+O207+O208+O209+O210+O211</f>
        <v>349.83579603199996</v>
      </c>
      <c r="P194" s="643">
        <f>P195+P196+P200+P201+P202+P203+P204+P205+P207+P208+P209+P210+P211</f>
        <v>434.04369695999998</v>
      </c>
      <c r="Q194" s="644">
        <f>Q195+Q196+Q200+Q201+Q202+Q203+Q204+Q205+Q207+Q208+Q209+Q210+Q211</f>
        <v>1717.7582146599998</v>
      </c>
      <c r="R194" s="645">
        <f t="shared" si="57"/>
        <v>1884.1499187879999</v>
      </c>
      <c r="S194" s="412"/>
    </row>
    <row r="195" s="388" customFormat="1">
      <c r="A195" s="413" t="s">
        <v>965</v>
      </c>
      <c r="B195" s="485" t="s">
        <v>966</v>
      </c>
      <c r="C195" s="415" t="s">
        <v>763</v>
      </c>
      <c r="D195" s="560"/>
      <c r="E195" s="646"/>
      <c r="F195" s="647"/>
      <c r="G195" s="648"/>
      <c r="H195" s="647"/>
      <c r="I195" s="649"/>
      <c r="J195" s="650"/>
      <c r="K195" s="651"/>
      <c r="L195" s="652"/>
      <c r="M195" s="651"/>
      <c r="N195" s="652"/>
      <c r="O195" s="651"/>
      <c r="P195" s="652"/>
      <c r="Q195" s="646">
        <f t="shared" ref="Q195:Q211" si="59">G195+I195+K195+M195+O195</f>
        <v>0</v>
      </c>
      <c r="R195" s="647">
        <f t="shared" si="57"/>
        <v>0</v>
      </c>
      <c r="S195" s="412"/>
    </row>
    <row r="196" s="484" customFormat="1">
      <c r="A196" s="413" t="s">
        <v>967</v>
      </c>
      <c r="B196" s="485" t="s">
        <v>968</v>
      </c>
      <c r="C196" s="415" t="s">
        <v>763</v>
      </c>
      <c r="D196" s="560">
        <f>D197+D198+D199</f>
        <v>15.41</v>
      </c>
      <c r="E196" s="646">
        <f>E197+E198+E199</f>
        <v>20.690000000000001</v>
      </c>
      <c r="F196" s="647">
        <f>F197+F198+F199</f>
        <v>20.70520664</v>
      </c>
      <c r="G196" s="648">
        <f>G197+G198+G199</f>
        <v>30.063088570000001</v>
      </c>
      <c r="H196" s="647">
        <f>H197+H198+H199</f>
        <v>30.063088570000001</v>
      </c>
      <c r="I196" s="649">
        <f>I199</f>
        <v>71.998507689999997</v>
      </c>
      <c r="J196" s="650">
        <f>J199</f>
        <v>71.998507689999997</v>
      </c>
      <c r="K196" s="651">
        <f>K197+K198+K199</f>
        <v>142.79447999999999</v>
      </c>
      <c r="L196" s="652">
        <f>L197+L198+L199</f>
        <v>114.70508947</v>
      </c>
      <c r="M196" s="651">
        <v>148.50625919999999</v>
      </c>
      <c r="N196" s="652">
        <f>N197+N198+N199</f>
        <v>175.57158000000001</v>
      </c>
      <c r="O196" s="651">
        <f>O197+O198+O199</f>
        <v>154.44650956800001</v>
      </c>
      <c r="P196" s="652">
        <f>P197+P198+P199</f>
        <v>182.5944432</v>
      </c>
      <c r="Q196" s="646">
        <f t="shared" si="59"/>
        <v>547.80884502799995</v>
      </c>
      <c r="R196" s="647">
        <f t="shared" si="57"/>
        <v>603.02209946000005</v>
      </c>
      <c r="S196" s="412"/>
    </row>
    <row r="197" s="388" customFormat="1">
      <c r="A197" s="413" t="s">
        <v>969</v>
      </c>
      <c r="B197" s="425" t="s">
        <v>970</v>
      </c>
      <c r="C197" s="415" t="s">
        <v>763</v>
      </c>
      <c r="D197" s="560"/>
      <c r="E197" s="646"/>
      <c r="F197" s="647"/>
      <c r="G197" s="648"/>
      <c r="H197" s="647"/>
      <c r="I197" s="649"/>
      <c r="J197" s="650"/>
      <c r="K197" s="651"/>
      <c r="L197" s="652"/>
      <c r="M197" s="651"/>
      <c r="N197" s="652"/>
      <c r="O197" s="651"/>
      <c r="P197" s="652"/>
      <c r="Q197" s="646">
        <f t="shared" si="59"/>
        <v>0</v>
      </c>
      <c r="R197" s="647">
        <f t="shared" si="57"/>
        <v>0</v>
      </c>
      <c r="S197" s="412"/>
    </row>
    <row r="198" s="388" customFormat="1">
      <c r="A198" s="413" t="s">
        <v>971</v>
      </c>
      <c r="B198" s="425" t="s">
        <v>972</v>
      </c>
      <c r="C198" s="415" t="s">
        <v>763</v>
      </c>
      <c r="D198" s="560"/>
      <c r="E198" s="646"/>
      <c r="F198" s="647"/>
      <c r="G198" s="648"/>
      <c r="H198" s="647"/>
      <c r="I198" s="649"/>
      <c r="J198" s="650"/>
      <c r="K198" s="651"/>
      <c r="L198" s="652"/>
      <c r="M198" s="651"/>
      <c r="N198" s="652"/>
      <c r="O198" s="651"/>
      <c r="P198" s="652"/>
      <c r="Q198" s="646">
        <f t="shared" si="59"/>
        <v>0</v>
      </c>
      <c r="R198" s="647">
        <f t="shared" si="57"/>
        <v>0</v>
      </c>
      <c r="S198" s="412"/>
    </row>
    <row r="199" s="388" customFormat="1">
      <c r="A199" s="413" t="s">
        <v>973</v>
      </c>
      <c r="B199" s="425" t="s">
        <v>974</v>
      </c>
      <c r="C199" s="415" t="s">
        <v>763</v>
      </c>
      <c r="D199" s="560">
        <v>15.41</v>
      </c>
      <c r="E199" s="646">
        <v>20.690000000000001</v>
      </c>
      <c r="F199" s="647">
        <f>23.4685666-2.76335996</f>
        <v>20.70520664</v>
      </c>
      <c r="G199" s="648">
        <v>30.063088570000001</v>
      </c>
      <c r="H199" s="647">
        <v>30.063088570000001</v>
      </c>
      <c r="I199" s="649">
        <f>70.21553571+1.78297198</f>
        <v>71.998507689999997</v>
      </c>
      <c r="J199" s="650">
        <f>70.21553571+1.78297198</f>
        <v>71.998507689999997</v>
      </c>
      <c r="K199" s="651">
        <f>K55*1.2</f>
        <v>142.79447999999999</v>
      </c>
      <c r="L199" s="652">
        <v>114.70508947</v>
      </c>
      <c r="M199" s="651">
        <v>148.50625919999999</v>
      </c>
      <c r="N199" s="652">
        <f>N55*1.2</f>
        <v>175.57158000000001</v>
      </c>
      <c r="O199" s="651">
        <f>O55*1.2</f>
        <v>154.44650956800001</v>
      </c>
      <c r="P199" s="652">
        <f>P55*1.2</f>
        <v>182.5944432</v>
      </c>
      <c r="Q199" s="646">
        <f t="shared" si="59"/>
        <v>547.80884502799995</v>
      </c>
      <c r="R199" s="647">
        <f t="shared" si="57"/>
        <v>603.02209946000005</v>
      </c>
      <c r="S199" s="412"/>
    </row>
    <row r="200" s="388" customFormat="1" ht="31.5">
      <c r="A200" s="413" t="s">
        <v>975</v>
      </c>
      <c r="B200" s="485" t="s">
        <v>976</v>
      </c>
      <c r="C200" s="415" t="s">
        <v>763</v>
      </c>
      <c r="D200" s="560"/>
      <c r="E200" s="646"/>
      <c r="F200" s="647"/>
      <c r="G200" s="648"/>
      <c r="H200" s="647"/>
      <c r="I200" s="649"/>
      <c r="J200" s="650"/>
      <c r="K200" s="651"/>
      <c r="L200" s="652"/>
      <c r="M200" s="651"/>
      <c r="N200" s="652"/>
      <c r="O200" s="651"/>
      <c r="P200" s="652"/>
      <c r="Q200" s="646"/>
      <c r="R200" s="647">
        <f t="shared" si="57"/>
        <v>0</v>
      </c>
      <c r="S200" s="412"/>
    </row>
    <row r="201" s="388" customFormat="1" ht="31.5">
      <c r="A201" s="413" t="s">
        <v>977</v>
      </c>
      <c r="B201" s="485" t="s">
        <v>978</v>
      </c>
      <c r="C201" s="415" t="s">
        <v>763</v>
      </c>
      <c r="D201" s="560">
        <v>1.4810000000000001</v>
      </c>
      <c r="E201" s="646">
        <v>2.7599999999999998</v>
      </c>
      <c r="F201" s="647">
        <v>2.7633599599999998</v>
      </c>
      <c r="G201" s="648">
        <v>3.5794009500000001</v>
      </c>
      <c r="H201" s="647">
        <v>3.5794009500000001</v>
      </c>
      <c r="I201" s="649">
        <v>3.8530621300000001</v>
      </c>
      <c r="J201" s="650">
        <v>3.8530621300000001</v>
      </c>
      <c r="K201" s="651">
        <f>K61*1.2</f>
        <v>9.3464399999999994</v>
      </c>
      <c r="L201" s="652">
        <v>9.5090434199999994</v>
      </c>
      <c r="M201" s="651">
        <v>9.7202976000000003</v>
      </c>
      <c r="N201" s="652">
        <f>N61*1.2</f>
        <v>16.994159999999997</v>
      </c>
      <c r="O201" s="651">
        <f>O61*1.2</f>
        <v>10.109109504000001</v>
      </c>
      <c r="P201" s="652">
        <f>P61*1.2</f>
        <v>17.673926399999999</v>
      </c>
      <c r="Q201" s="646">
        <f t="shared" si="59"/>
        <v>36.608310184000004</v>
      </c>
      <c r="R201" s="647">
        <f t="shared" si="57"/>
        <v>51.446989479999999</v>
      </c>
      <c r="S201" s="412"/>
    </row>
    <row r="202" s="388" customFormat="1">
      <c r="A202" s="413" t="s">
        <v>979</v>
      </c>
      <c r="B202" s="485" t="s">
        <v>980</v>
      </c>
      <c r="C202" s="415" t="s">
        <v>763</v>
      </c>
      <c r="D202" s="560"/>
      <c r="E202" s="646"/>
      <c r="F202" s="647"/>
      <c r="G202" s="648">
        <f>F202</f>
        <v>0</v>
      </c>
      <c r="H202" s="647">
        <f>G202</f>
        <v>0</v>
      </c>
      <c r="I202" s="649"/>
      <c r="J202" s="650"/>
      <c r="K202" s="651">
        <f>J202</f>
        <v>0</v>
      </c>
      <c r="L202" s="652">
        <f>K202</f>
        <v>0</v>
      </c>
      <c r="M202" s="651">
        <v>0</v>
      </c>
      <c r="N202" s="652">
        <f>M202</f>
        <v>0</v>
      </c>
      <c r="O202" s="651"/>
      <c r="P202" s="652"/>
      <c r="Q202" s="646">
        <f t="shared" si="59"/>
        <v>0</v>
      </c>
      <c r="R202" s="647">
        <f t="shared" si="57"/>
        <v>0</v>
      </c>
      <c r="S202" s="412"/>
    </row>
    <row r="203" s="388" customFormat="1">
      <c r="A203" s="413" t="s">
        <v>981</v>
      </c>
      <c r="B203" s="485" t="s">
        <v>982</v>
      </c>
      <c r="C203" s="415" t="s">
        <v>763</v>
      </c>
      <c r="D203" s="560">
        <v>10.289999999999999</v>
      </c>
      <c r="E203" s="581">
        <v>14.555</v>
      </c>
      <c r="F203" s="673">
        <f>14.55587273+2.121538</f>
        <v>16.677410730000002</v>
      </c>
      <c r="G203" s="648">
        <v>21.28718331</v>
      </c>
      <c r="H203" s="647">
        <v>21.28718331</v>
      </c>
      <c r="I203" s="649">
        <f>(4741329.35+31699407.77-7609.32)/1000000</f>
        <v>36.433127799999994</v>
      </c>
      <c r="J203" s="650">
        <f>(4741329.35+31699407.77-7609.32)/1000000</f>
        <v>36.433127799999994</v>
      </c>
      <c r="K203" s="651">
        <f>K66-K204</f>
        <v>27.134461538461544</v>
      </c>
      <c r="L203" s="652">
        <f>8.130478+51.09129912</f>
        <v>59.221777119999999</v>
      </c>
      <c r="M203" s="651">
        <v>28.219840000000005</v>
      </c>
      <c r="N203" s="652">
        <f>N66-N204</f>
        <v>35.532923076923083</v>
      </c>
      <c r="O203" s="651">
        <f>O66-O204</f>
        <v>29.348633600000007</v>
      </c>
      <c r="P203" s="652">
        <f>P66-P204</f>
        <v>36.954240000000006</v>
      </c>
      <c r="Q203" s="646">
        <f t="shared" si="59"/>
        <v>142.42324624846154</v>
      </c>
      <c r="R203" s="647">
        <f t="shared" si="57"/>
        <v>157.34193572538462</v>
      </c>
      <c r="S203" s="412"/>
    </row>
    <row r="204" s="388" customFormat="1">
      <c r="A204" s="413" t="s">
        <v>983</v>
      </c>
      <c r="B204" s="485" t="s">
        <v>984</v>
      </c>
      <c r="C204" s="415" t="s">
        <v>763</v>
      </c>
      <c r="D204" s="560">
        <v>3.4900000000000002</v>
      </c>
      <c r="E204" s="581">
        <v>4.9500000000000002</v>
      </c>
      <c r="F204" s="673">
        <v>4.9462704799999999</v>
      </c>
      <c r="G204" s="648">
        <v>7.1958828099999996</v>
      </c>
      <c r="H204" s="647">
        <v>7.1958828099999996</v>
      </c>
      <c r="I204" s="649">
        <f>(9858552.49)/1000000</f>
        <v>9.858552490000001</v>
      </c>
      <c r="J204" s="650">
        <f>(9858552.49)/1000000</f>
        <v>9.858552490000001</v>
      </c>
      <c r="K204" s="651">
        <f>K66*30/130</f>
        <v>8.1403384615384624</v>
      </c>
      <c r="L204" s="652">
        <v>10.58957373</v>
      </c>
      <c r="M204" s="651">
        <v>8.4659520000000015</v>
      </c>
      <c r="N204" s="652">
        <f>N66*30/130</f>
        <v>10.659876923076924</v>
      </c>
      <c r="O204" s="651">
        <f>O66*30/130</f>
        <v>8.8045900800000023</v>
      </c>
      <c r="P204" s="652">
        <f>P66*30/130</f>
        <v>11.086272000000001</v>
      </c>
      <c r="Q204" s="646">
        <f t="shared" si="59"/>
        <v>42.465315841538469</v>
      </c>
      <c r="R204" s="647">
        <f t="shared" si="57"/>
        <v>46.940922684615387</v>
      </c>
      <c r="S204" s="412"/>
    </row>
    <row r="205" s="388" customFormat="1">
      <c r="A205" s="413" t="s">
        <v>985</v>
      </c>
      <c r="B205" s="485" t="s">
        <v>986</v>
      </c>
      <c r="C205" s="415" t="s">
        <v>763</v>
      </c>
      <c r="D205" s="674">
        <v>5.29</v>
      </c>
      <c r="E205" s="646">
        <v>16.800000000000001</v>
      </c>
      <c r="F205" s="647">
        <f>16.81256934-2.121538</f>
        <v>14.691031339999999</v>
      </c>
      <c r="G205" s="648">
        <v>21.809208760000001</v>
      </c>
      <c r="H205" s="647">
        <v>21.809208760000001</v>
      </c>
      <c r="I205" s="649">
        <f>(178947.83+503216)/1000000</f>
        <v>0.68216382999999992</v>
      </c>
      <c r="J205" s="650">
        <f>(178947.83+503216)/1000000</f>
        <v>0.68216382999999992</v>
      </c>
      <c r="K205" s="651">
        <v>0.68216382999999992</v>
      </c>
      <c r="L205" s="652">
        <v>31.950979910000001</v>
      </c>
      <c r="M205" s="651">
        <v>0</v>
      </c>
      <c r="N205" s="652">
        <f t="shared" ref="N205:N206" si="60">M205</f>
        <v>0</v>
      </c>
      <c r="O205" s="651">
        <f>O5</f>
        <v>0</v>
      </c>
      <c r="P205" s="652">
        <f>P5</f>
        <v>0</v>
      </c>
      <c r="Q205" s="646">
        <f t="shared" si="59"/>
        <v>23.173536420000001</v>
      </c>
      <c r="R205" s="647">
        <f t="shared" si="57"/>
        <v>23.173536420000001</v>
      </c>
      <c r="S205" s="412"/>
    </row>
    <row r="206" s="388" customFormat="1">
      <c r="A206" s="413" t="s">
        <v>987</v>
      </c>
      <c r="B206" s="425" t="s">
        <v>988</v>
      </c>
      <c r="C206" s="415" t="s">
        <v>763</v>
      </c>
      <c r="D206" s="674">
        <v>0.10000000000000001</v>
      </c>
      <c r="E206" s="646">
        <v>0.10000000000000001</v>
      </c>
      <c r="F206" s="647">
        <v>0.18353748</v>
      </c>
      <c r="G206" s="648">
        <v>2.1141638</v>
      </c>
      <c r="H206" s="647">
        <v>2.1141638</v>
      </c>
      <c r="I206" s="649">
        <v>0.503216</v>
      </c>
      <c r="J206" s="650">
        <v>0.503216</v>
      </c>
      <c r="K206" s="651">
        <v>0.503216</v>
      </c>
      <c r="L206" s="652">
        <v>7.4447150000000004</v>
      </c>
      <c r="M206" s="651">
        <v>0</v>
      </c>
      <c r="N206" s="652">
        <f t="shared" si="60"/>
        <v>0</v>
      </c>
      <c r="O206" s="651"/>
      <c r="P206" s="652"/>
      <c r="Q206" s="646">
        <f t="shared" si="59"/>
        <v>3.1205958000000003</v>
      </c>
      <c r="R206" s="647">
        <f t="shared" si="57"/>
        <v>3.1205958000000003</v>
      </c>
      <c r="S206" s="412"/>
    </row>
    <row r="207" s="388" customFormat="1">
      <c r="A207" s="413" t="s">
        <v>989</v>
      </c>
      <c r="B207" s="485" t="s">
        <v>990</v>
      </c>
      <c r="C207" s="415" t="s">
        <v>763</v>
      </c>
      <c r="D207" s="674">
        <v>4.8399999999999999</v>
      </c>
      <c r="E207" s="646">
        <v>4.2699999999999996</v>
      </c>
      <c r="F207" s="647">
        <v>5.1610921699999999</v>
      </c>
      <c r="G207" s="648">
        <v>8.9382800200000005</v>
      </c>
      <c r="H207" s="647">
        <v>8.9382800200000005</v>
      </c>
      <c r="I207" s="649"/>
      <c r="J207" s="650"/>
      <c r="K207" s="651">
        <f>K58*1.2</f>
        <v>5.4703200000000001</v>
      </c>
      <c r="L207" s="652">
        <f>31.51895282-5600/1000000</f>
        <v>31.513352819999998</v>
      </c>
      <c r="M207" s="651">
        <v>5.6891328000000003</v>
      </c>
      <c r="N207" s="652">
        <f>N58*1.2</f>
        <v>7.1635199999999992</v>
      </c>
      <c r="O207" s="651">
        <f>O58*1.2</f>
        <v>5.9166981120000006</v>
      </c>
      <c r="P207" s="652">
        <f>P58*1.2</f>
        <v>7.4500607999999993</v>
      </c>
      <c r="Q207" s="646">
        <f t="shared" si="59"/>
        <v>26.014430932000003</v>
      </c>
      <c r="R207" s="647">
        <f t="shared" si="57"/>
        <v>29.022180819999999</v>
      </c>
      <c r="S207" s="412"/>
    </row>
    <row r="208" s="388" customFormat="1">
      <c r="A208" s="413" t="s">
        <v>991</v>
      </c>
      <c r="B208" s="485" t="s">
        <v>992</v>
      </c>
      <c r="C208" s="415" t="s">
        <v>763</v>
      </c>
      <c r="D208" s="674">
        <f>31.41+38.5</f>
        <v>69.909999999999997</v>
      </c>
      <c r="E208" s="646">
        <f>E65*1.2+25.56</f>
        <v>36.421199999999999</v>
      </c>
      <c r="F208" s="647">
        <f>4.93909128</f>
        <v>4.9390912800000004</v>
      </c>
      <c r="G208" s="648">
        <v>11.287836670000001</v>
      </c>
      <c r="H208" s="647">
        <v>11.287836670000001</v>
      </c>
      <c r="I208" s="649">
        <f>30.85059951-1.212</f>
        <v>29.638599509999999</v>
      </c>
      <c r="J208" s="650">
        <f>30.85059951-1.212</f>
        <v>29.638599509999999</v>
      </c>
      <c r="K208" s="651">
        <f>K65*1.2</f>
        <v>15.356400000000001</v>
      </c>
      <c r="L208" s="652">
        <f>64.14055159-10450/1000000</f>
        <v>64.130101589999995</v>
      </c>
      <c r="M208" s="651">
        <v>15.970656</v>
      </c>
      <c r="N208" s="652">
        <f>N65*1.2</f>
        <v>20.109359999999999</v>
      </c>
      <c r="O208" s="651">
        <f>O65*1.2</f>
        <v>16.609482240000002</v>
      </c>
      <c r="P208" s="652">
        <f>P65*1.2</f>
        <v>20.913734399999999</v>
      </c>
      <c r="Q208" s="646">
        <f t="shared" si="59"/>
        <v>88.86297442</v>
      </c>
      <c r="R208" s="647">
        <f t="shared" si="57"/>
        <v>97.305930579999995</v>
      </c>
      <c r="S208" s="412"/>
    </row>
    <row r="209" s="388" customFormat="1">
      <c r="A209" s="413" t="s">
        <v>993</v>
      </c>
      <c r="B209" s="485" t="s">
        <v>994</v>
      </c>
      <c r="C209" s="415" t="s">
        <v>763</v>
      </c>
      <c r="D209" s="674">
        <v>43.072000000000003</v>
      </c>
      <c r="E209" s="646">
        <v>60.009999999999998</v>
      </c>
      <c r="F209" s="647">
        <f>60.2807258+4.01380449</f>
        <v>64.294530289999997</v>
      </c>
      <c r="G209" s="648">
        <v>85.309411030000007</v>
      </c>
      <c r="H209" s="647">
        <v>85.309411030000007</v>
      </c>
      <c r="I209" s="649">
        <f>(40131039.3-2000+53409238.37+9914372.82)/1000000</f>
        <v>103.45265048999998</v>
      </c>
      <c r="J209" s="650">
        <f>(40131039.3-2000+53409238.37+9914372.82)/1000000</f>
        <v>103.45265048999998</v>
      </c>
      <c r="K209" s="651">
        <f>K78*1.2</f>
        <v>121.22987999999998</v>
      </c>
      <c r="L209" s="652">
        <f>133.63647529+14.28691815-45008.33/1000000</f>
        <v>147.87838510999998</v>
      </c>
      <c r="M209" s="651">
        <v>121.22987999999998</v>
      </c>
      <c r="N209" s="652">
        <f>N78*1.2</f>
        <v>152.81124</v>
      </c>
      <c r="O209" s="651">
        <f>O78*1.2</f>
        <v>121.22987999999998</v>
      </c>
      <c r="P209" s="652">
        <f>P78*1.2</f>
        <v>152.81124</v>
      </c>
      <c r="Q209" s="646">
        <f t="shared" si="59"/>
        <v>552.45170151999992</v>
      </c>
      <c r="R209" s="647">
        <f t="shared" si="57"/>
        <v>615.61442151999995</v>
      </c>
      <c r="S209" s="412"/>
    </row>
    <row r="210" s="388" customFormat="1" ht="31.5">
      <c r="A210" s="413" t="s">
        <v>995</v>
      </c>
      <c r="B210" s="485" t="s">
        <v>996</v>
      </c>
      <c r="C210" s="415" t="s">
        <v>763</v>
      </c>
      <c r="D210" s="560"/>
      <c r="E210" s="646"/>
      <c r="F210" s="647"/>
      <c r="G210" s="648">
        <v>0</v>
      </c>
      <c r="H210" s="647">
        <v>0</v>
      </c>
      <c r="I210" s="649">
        <v>21.957145390000001</v>
      </c>
      <c r="J210" s="650">
        <v>21.957145390000001</v>
      </c>
      <c r="K210" s="651">
        <v>21.957145390000001</v>
      </c>
      <c r="L210" s="652"/>
      <c r="M210" s="651">
        <v>0</v>
      </c>
      <c r="N210" s="652">
        <f>M210</f>
        <v>0</v>
      </c>
      <c r="O210" s="651">
        <f>N210</f>
        <v>0</v>
      </c>
      <c r="P210" s="652">
        <f>O210</f>
        <v>0</v>
      </c>
      <c r="Q210" s="646">
        <f t="shared" si="59"/>
        <v>43.914290780000002</v>
      </c>
      <c r="R210" s="647">
        <f t="shared" si="57"/>
        <v>43.914290780000002</v>
      </c>
      <c r="S210" s="412"/>
    </row>
    <row r="211" s="388" customFormat="1">
      <c r="A211" s="487" t="s">
        <v>997</v>
      </c>
      <c r="B211" s="633" t="s">
        <v>998</v>
      </c>
      <c r="C211" s="489" t="s">
        <v>763</v>
      </c>
      <c r="D211" s="675">
        <f>1962.13117/1000+10.129</f>
        <v>12.091131170000001</v>
      </c>
      <c r="E211" s="676">
        <f>55.88+26.08</f>
        <v>81.960000000000008</v>
      </c>
      <c r="F211" s="677">
        <f>(31488+463601.85+1250610.21+645544.65+1153898.83+85936.17+1387444.87+99270444.44-3464000+7004405.53)/1000000+3.464</f>
        <v>111.29337455</v>
      </c>
      <c r="G211" s="678">
        <f>7.86768858+4.6586144-1.159+84.87512525+2437/1000000</f>
        <v>96.244865230000002</v>
      </c>
      <c r="H211" s="677">
        <f>7.86768858+4.6586144-1.159+84.87512525+2437/1000000</f>
        <v>96.244865230000002</v>
      </c>
      <c r="I211" s="679">
        <v>119.36394192800002</v>
      </c>
      <c r="J211" s="680">
        <v>119.36394192800002</v>
      </c>
      <c r="K211" s="681">
        <f>K79*1.2</f>
        <v>-8.1853799999999985</v>
      </c>
      <c r="L211" s="682">
        <f>106.43582117+16.2</f>
        <v>122.63582117</v>
      </c>
      <c r="M211" s="681">
        <v>3.2412431999999867</v>
      </c>
      <c r="N211" s="682">
        <f>(3236.6+86.6+330.47)*1.2/1000</f>
        <v>4.384404</v>
      </c>
      <c r="O211" s="681">
        <f>O79*1.2</f>
        <v>3.3708929279999862</v>
      </c>
      <c r="P211" s="682">
        <f>P79*1.2</f>
        <v>4.5597801599999999</v>
      </c>
      <c r="Q211" s="676">
        <f t="shared" si="59"/>
        <v>214.03556328599998</v>
      </c>
      <c r="R211" s="677">
        <f t="shared" si="57"/>
        <v>216.367611318</v>
      </c>
      <c r="S211" s="412"/>
    </row>
    <row r="212" s="388" customFormat="1" ht="26.25" customHeight="1">
      <c r="A212" s="399" t="s">
        <v>999</v>
      </c>
      <c r="B212" s="400" t="s">
        <v>1000</v>
      </c>
      <c r="C212" s="401" t="s">
        <v>763</v>
      </c>
      <c r="D212" s="638"/>
      <c r="E212" s="639"/>
      <c r="F212" s="640"/>
      <c r="G212" s="639">
        <f t="shared" ref="G212:Q212" si="61">G213+G214+G218</f>
        <v>0</v>
      </c>
      <c r="H212" s="683">
        <f t="shared" si="61"/>
        <v>0</v>
      </c>
      <c r="I212" s="642">
        <f t="shared" si="61"/>
        <v>85.351479269999999</v>
      </c>
      <c r="J212" s="643">
        <f t="shared" si="61"/>
        <v>85.351479269999999</v>
      </c>
      <c r="K212" s="639">
        <f t="shared" si="61"/>
        <v>0</v>
      </c>
      <c r="L212" s="640">
        <f t="shared" si="61"/>
        <v>91.460916839999996</v>
      </c>
      <c r="M212" s="639">
        <f t="shared" si="61"/>
        <v>0</v>
      </c>
      <c r="N212" s="640">
        <f t="shared" si="61"/>
        <v>25.449999999999999</v>
      </c>
      <c r="O212" s="639">
        <f t="shared" si="61"/>
        <v>0</v>
      </c>
      <c r="P212" s="640">
        <f t="shared" si="61"/>
        <v>26.257999999999999</v>
      </c>
      <c r="Q212" s="639">
        <f t="shared" si="61"/>
        <v>85.351479269999999</v>
      </c>
      <c r="R212" s="640">
        <f t="shared" si="57"/>
        <v>137.05947927</v>
      </c>
      <c r="S212" s="412"/>
    </row>
    <row r="213" s="388" customFormat="1">
      <c r="A213" s="413" t="s">
        <v>1001</v>
      </c>
      <c r="B213" s="485" t="s">
        <v>1002</v>
      </c>
      <c r="C213" s="415" t="s">
        <v>763</v>
      </c>
      <c r="D213" s="560"/>
      <c r="E213" s="646"/>
      <c r="F213" s="647"/>
      <c r="G213" s="646"/>
      <c r="H213" s="684"/>
      <c r="I213" s="649"/>
      <c r="J213" s="650"/>
      <c r="K213" s="646"/>
      <c r="L213" s="647"/>
      <c r="M213" s="646"/>
      <c r="N213" s="647"/>
      <c r="O213" s="646"/>
      <c r="P213" s="647"/>
      <c r="Q213" s="646">
        <f t="shared" ref="Q213:Q218" si="62">G213+I213+K213+M213+O213</f>
        <v>0</v>
      </c>
      <c r="R213" s="647">
        <f t="shared" si="57"/>
        <v>0</v>
      </c>
      <c r="S213" s="412"/>
    </row>
    <row r="214" s="388" customFormat="1">
      <c r="A214" s="413" t="s">
        <v>1003</v>
      </c>
      <c r="B214" s="485" t="s">
        <v>1004</v>
      </c>
      <c r="C214" s="415" t="s">
        <v>763</v>
      </c>
      <c r="D214" s="560"/>
      <c r="E214" s="646"/>
      <c r="F214" s="647"/>
      <c r="G214" s="646"/>
      <c r="H214" s="684"/>
      <c r="I214" s="649"/>
      <c r="J214" s="650"/>
      <c r="K214" s="646"/>
      <c r="L214" s="647"/>
      <c r="M214" s="646"/>
      <c r="N214" s="647"/>
      <c r="O214" s="646"/>
      <c r="P214" s="647"/>
      <c r="Q214" s="646">
        <f t="shared" si="62"/>
        <v>0</v>
      </c>
      <c r="R214" s="647">
        <f t="shared" si="57"/>
        <v>0</v>
      </c>
      <c r="S214" s="412"/>
    </row>
    <row r="215" s="388" customFormat="1" ht="34.5" customHeight="1">
      <c r="A215" s="413" t="s">
        <v>1005</v>
      </c>
      <c r="B215" s="425" t="s">
        <v>1006</v>
      </c>
      <c r="C215" s="415" t="s">
        <v>763</v>
      </c>
      <c r="D215" s="560"/>
      <c r="E215" s="646"/>
      <c r="F215" s="647"/>
      <c r="G215" s="646"/>
      <c r="H215" s="684"/>
      <c r="I215" s="649"/>
      <c r="J215" s="650"/>
      <c r="K215" s="646"/>
      <c r="L215" s="647"/>
      <c r="M215" s="646"/>
      <c r="N215" s="647"/>
      <c r="O215" s="646"/>
      <c r="P215" s="647"/>
      <c r="Q215" s="646">
        <f t="shared" si="62"/>
        <v>0</v>
      </c>
      <c r="R215" s="647">
        <f t="shared" si="57"/>
        <v>0</v>
      </c>
      <c r="S215" s="412"/>
    </row>
    <row r="216" s="388" customFormat="1">
      <c r="A216" s="413" t="s">
        <v>1007</v>
      </c>
      <c r="B216" s="425" t="s">
        <v>1008</v>
      </c>
      <c r="C216" s="415" t="s">
        <v>763</v>
      </c>
      <c r="D216" s="560"/>
      <c r="E216" s="646"/>
      <c r="F216" s="647"/>
      <c r="G216" s="646"/>
      <c r="H216" s="684"/>
      <c r="I216" s="649"/>
      <c r="J216" s="650"/>
      <c r="K216" s="646"/>
      <c r="L216" s="647"/>
      <c r="M216" s="646"/>
      <c r="N216" s="647"/>
      <c r="O216" s="646"/>
      <c r="P216" s="647"/>
      <c r="Q216" s="646">
        <f t="shared" si="62"/>
        <v>0</v>
      </c>
      <c r="R216" s="647">
        <f t="shared" si="57"/>
        <v>0</v>
      </c>
      <c r="S216" s="412"/>
    </row>
    <row r="217" s="388" customFormat="1">
      <c r="A217" s="413" t="s">
        <v>1009</v>
      </c>
      <c r="B217" s="425" t="s">
        <v>1010</v>
      </c>
      <c r="C217" s="415" t="s">
        <v>763</v>
      </c>
      <c r="D217" s="560"/>
      <c r="E217" s="646"/>
      <c r="F217" s="647"/>
      <c r="G217" s="646"/>
      <c r="H217" s="684"/>
      <c r="I217" s="649"/>
      <c r="J217" s="650"/>
      <c r="K217" s="646"/>
      <c r="L217" s="647"/>
      <c r="M217" s="646"/>
      <c r="N217" s="647"/>
      <c r="O217" s="646"/>
      <c r="P217" s="647"/>
      <c r="Q217" s="646">
        <f t="shared" si="62"/>
        <v>0</v>
      </c>
      <c r="R217" s="647">
        <f t="shared" si="57"/>
        <v>0</v>
      </c>
      <c r="S217" s="412"/>
    </row>
    <row r="218" s="388" customFormat="1">
      <c r="A218" s="487" t="s">
        <v>1011</v>
      </c>
      <c r="B218" s="633" t="s">
        <v>1012</v>
      </c>
      <c r="C218" s="489" t="s">
        <v>763</v>
      </c>
      <c r="D218" s="675"/>
      <c r="E218" s="676"/>
      <c r="F218" s="677"/>
      <c r="G218" s="676"/>
      <c r="H218" s="685"/>
      <c r="I218" s="686">
        <f>(3455168.68+46584256.2+10208903.94)/1000000+25.10315045</f>
        <v>85.351479269999999</v>
      </c>
      <c r="J218" s="680">
        <f>(3455168.68+46584256.2+10208903.94)/1000000+25.10315045</f>
        <v>85.351479269999999</v>
      </c>
      <c r="K218" s="687"/>
      <c r="L218" s="688">
        <f>3.07+89.33282686-0.94191002</f>
        <v>91.460916839999996</v>
      </c>
      <c r="M218" s="687"/>
      <c r="N218" s="688">
        <v>25.449999999999999</v>
      </c>
      <c r="O218" s="687"/>
      <c r="P218" s="688">
        <v>26.257999999999999</v>
      </c>
      <c r="Q218" s="676">
        <f t="shared" si="62"/>
        <v>85.351479269999999</v>
      </c>
      <c r="R218" s="677">
        <f t="shared" si="57"/>
        <v>137.05947927</v>
      </c>
      <c r="S218" s="412"/>
    </row>
    <row r="219" s="388" customFormat="1">
      <c r="A219" s="399" t="s">
        <v>1013</v>
      </c>
      <c r="B219" s="400" t="s">
        <v>1014</v>
      </c>
      <c r="C219" s="401" t="s">
        <v>763</v>
      </c>
      <c r="D219" s="638"/>
      <c r="E219" s="639"/>
      <c r="F219" s="640">
        <f>F224</f>
        <v>0</v>
      </c>
      <c r="G219" s="639">
        <f t="shared" ref="G219:R219" si="63">G220+G227+G228+G229</f>
        <v>1.159</v>
      </c>
      <c r="H219" s="683">
        <f t="shared" si="63"/>
        <v>1.159</v>
      </c>
      <c r="I219" s="642">
        <f t="shared" si="63"/>
        <v>2.6757077520000001</v>
      </c>
      <c r="J219" s="683">
        <f t="shared" si="63"/>
        <v>2.6757077520000001</v>
      </c>
      <c r="K219" s="642">
        <f t="shared" si="63"/>
        <v>18.425370000000001</v>
      </c>
      <c r="L219" s="683">
        <f t="shared" si="63"/>
        <v>3.5605849799999998</v>
      </c>
      <c r="M219" s="642">
        <f t="shared" si="63"/>
        <v>13.792835063999998</v>
      </c>
      <c r="N219" s="683">
        <f t="shared" si="63"/>
        <v>29.992835064000001</v>
      </c>
      <c r="O219" s="642">
        <f t="shared" si="63"/>
        <v>8.2675678999999995</v>
      </c>
      <c r="P219" s="640">
        <f t="shared" si="63"/>
        <v>50.710042680000001</v>
      </c>
      <c r="Q219" s="639">
        <f t="shared" si="63"/>
        <v>44.320480715999992</v>
      </c>
      <c r="R219" s="640">
        <f t="shared" si="63"/>
        <v>86.762955496000004</v>
      </c>
      <c r="S219" s="412"/>
    </row>
    <row r="220" s="388" customFormat="1">
      <c r="A220" s="413" t="s">
        <v>1015</v>
      </c>
      <c r="B220" s="485" t="s">
        <v>1016</v>
      </c>
      <c r="C220" s="415" t="s">
        <v>763</v>
      </c>
      <c r="D220" s="674"/>
      <c r="E220" s="646">
        <f>E221+E222+E223+E224+E225+E226</f>
        <v>0</v>
      </c>
      <c r="F220" s="647"/>
      <c r="G220" s="646">
        <v>1.159</v>
      </c>
      <c r="H220" s="684">
        <v>1.159</v>
      </c>
      <c r="I220" s="649">
        <v>2.6757077520000001</v>
      </c>
      <c r="J220" s="689">
        <v>2.6757077520000001</v>
      </c>
      <c r="K220" s="649">
        <v>18.425370000000001</v>
      </c>
      <c r="L220" s="689">
        <v>3.5605849799999998</v>
      </c>
      <c r="M220" s="649">
        <v>13.792835063999998</v>
      </c>
      <c r="N220" s="689">
        <v>29.992835064000001</v>
      </c>
      <c r="O220" s="649">
        <v>8.2675678999999995</v>
      </c>
      <c r="P220" s="673">
        <v>43.774058080000003</v>
      </c>
      <c r="Q220" s="646">
        <f t="shared" ref="G220:R220" si="64">Q221+Q222+Q223+Q224+Q225+Q226</f>
        <v>44.320480715999992</v>
      </c>
      <c r="R220" s="647">
        <f t="shared" si="64"/>
        <v>79.826970896000006</v>
      </c>
      <c r="S220" s="412"/>
      <c r="T220" s="690"/>
    </row>
    <row r="221" s="388" customFormat="1">
      <c r="A221" s="413" t="s">
        <v>1017</v>
      </c>
      <c r="B221" s="425" t="s">
        <v>1018</v>
      </c>
      <c r="C221" s="415" t="s">
        <v>763</v>
      </c>
      <c r="D221" s="674"/>
      <c r="E221" s="646"/>
      <c r="F221" s="647"/>
      <c r="G221" s="646"/>
      <c r="H221" s="684"/>
      <c r="I221" s="691">
        <v>1.212</v>
      </c>
      <c r="J221" s="692">
        <v>1.212</v>
      </c>
      <c r="K221" s="691">
        <v>18.425370000000001</v>
      </c>
      <c r="L221" s="692">
        <v>3.5605849799999998</v>
      </c>
      <c r="M221" s="691">
        <v>10.648092011999999</v>
      </c>
      <c r="N221" s="692">
        <v>26.848092011999999</v>
      </c>
      <c r="O221" s="691">
        <v>8.0002663199999997</v>
      </c>
      <c r="P221" s="693">
        <v>9.1996400000000005</v>
      </c>
      <c r="Q221" s="646">
        <f t="shared" ref="Q221:Q243" si="65">G221+I221+K221+M221+O221</f>
        <v>38.285728331999998</v>
      </c>
      <c r="R221" s="647">
        <f>H221+J221+K221+M221+P221</f>
        <v>39.485102011999999</v>
      </c>
      <c r="S221" s="412"/>
    </row>
    <row r="222" s="388" customFormat="1">
      <c r="A222" s="413" t="s">
        <v>1019</v>
      </c>
      <c r="B222" s="425" t="s">
        <v>1020</v>
      </c>
      <c r="C222" s="415" t="s">
        <v>763</v>
      </c>
      <c r="D222" s="560"/>
      <c r="E222" s="646"/>
      <c r="F222" s="647"/>
      <c r="G222" s="646"/>
      <c r="H222" s="684"/>
      <c r="I222" s="649"/>
      <c r="J222" s="689"/>
      <c r="K222" s="649"/>
      <c r="L222" s="689"/>
      <c r="M222" s="649"/>
      <c r="N222" s="689"/>
      <c r="O222" s="649"/>
      <c r="P222" s="673"/>
      <c r="Q222" s="646">
        <f t="shared" si="65"/>
        <v>0</v>
      </c>
      <c r="R222" s="647">
        <f t="shared" ref="R222:R243" si="66">G222+I222+K222+N222+P222</f>
        <v>0</v>
      </c>
      <c r="S222" s="412"/>
    </row>
    <row r="223" s="388" customFormat="1">
      <c r="A223" s="413" t="s">
        <v>1021</v>
      </c>
      <c r="B223" s="425" t="s">
        <v>1022</v>
      </c>
      <c r="C223" s="415" t="s">
        <v>763</v>
      </c>
      <c r="D223" s="560"/>
      <c r="E223" s="646"/>
      <c r="F223" s="647"/>
      <c r="G223" s="646"/>
      <c r="H223" s="684"/>
      <c r="I223" s="691">
        <v>1.4637077520000001</v>
      </c>
      <c r="J223" s="692">
        <v>1.4637077520000001</v>
      </c>
      <c r="K223" s="649"/>
      <c r="L223" s="689"/>
      <c r="M223" s="691">
        <v>0.33977305200000002</v>
      </c>
      <c r="N223" s="692">
        <v>0.33977305200000002</v>
      </c>
      <c r="O223" s="691">
        <v>0.26730158000000004</v>
      </c>
      <c r="P223" s="693">
        <v>8.9664180800000004</v>
      </c>
      <c r="Q223" s="646">
        <f t="shared" si="65"/>
        <v>2.0707823840000001</v>
      </c>
      <c r="R223" s="647">
        <f t="shared" si="66"/>
        <v>10.769898884</v>
      </c>
      <c r="S223" s="412"/>
    </row>
    <row r="224" s="388" customFormat="1">
      <c r="A224" s="413" t="s">
        <v>1023</v>
      </c>
      <c r="B224" s="425" t="s">
        <v>1024</v>
      </c>
      <c r="C224" s="415" t="s">
        <v>763</v>
      </c>
      <c r="D224" s="674"/>
      <c r="E224" s="646"/>
      <c r="F224" s="647"/>
      <c r="G224" s="694">
        <v>1.159</v>
      </c>
      <c r="H224" s="695">
        <v>1.159</v>
      </c>
      <c r="I224" s="649"/>
      <c r="J224" s="689"/>
      <c r="K224" s="649"/>
      <c r="L224" s="689"/>
      <c r="M224" s="691">
        <v>2.80497</v>
      </c>
      <c r="N224" s="692">
        <v>2.80497</v>
      </c>
      <c r="O224" s="649"/>
      <c r="P224" s="693">
        <v>25.608000000000001</v>
      </c>
      <c r="Q224" s="646">
        <f t="shared" si="65"/>
        <v>3.9639699999999998</v>
      </c>
      <c r="R224" s="647">
        <f t="shared" si="66"/>
        <v>29.57197</v>
      </c>
      <c r="S224" s="412"/>
    </row>
    <row r="225" s="388" customFormat="1">
      <c r="A225" s="413" t="s">
        <v>1025</v>
      </c>
      <c r="B225" s="425" t="s">
        <v>1026</v>
      </c>
      <c r="C225" s="415" t="s">
        <v>763</v>
      </c>
      <c r="D225" s="560"/>
      <c r="E225" s="646"/>
      <c r="F225" s="647"/>
      <c r="G225" s="646"/>
      <c r="H225" s="684"/>
      <c r="I225" s="649"/>
      <c r="J225" s="689"/>
      <c r="K225" s="649"/>
      <c r="L225" s="689"/>
      <c r="M225" s="649"/>
      <c r="N225" s="689"/>
      <c r="O225" s="649"/>
      <c r="P225" s="673"/>
      <c r="Q225" s="646">
        <f t="shared" si="65"/>
        <v>0</v>
      </c>
      <c r="R225" s="647">
        <f t="shared" si="66"/>
        <v>0</v>
      </c>
      <c r="S225" s="412"/>
    </row>
    <row r="226" s="388" customFormat="1">
      <c r="A226" s="413" t="s">
        <v>1027</v>
      </c>
      <c r="B226" s="425" t="s">
        <v>1028</v>
      </c>
      <c r="C226" s="415" t="s">
        <v>763</v>
      </c>
      <c r="D226" s="560"/>
      <c r="E226" s="646"/>
      <c r="F226" s="647"/>
      <c r="G226" s="646"/>
      <c r="H226" s="684"/>
      <c r="I226" s="649"/>
      <c r="J226" s="689"/>
      <c r="K226" s="649"/>
      <c r="L226" s="689"/>
      <c r="M226" s="649"/>
      <c r="N226" s="689"/>
      <c r="O226" s="649"/>
      <c r="P226" s="673"/>
      <c r="Q226" s="646">
        <f t="shared" si="65"/>
        <v>0</v>
      </c>
      <c r="R226" s="647">
        <f t="shared" si="66"/>
        <v>0</v>
      </c>
      <c r="S226" s="412"/>
    </row>
    <row r="227" s="388" customFormat="1">
      <c r="A227" s="413" t="s">
        <v>1029</v>
      </c>
      <c r="B227" s="485" t="s">
        <v>1030</v>
      </c>
      <c r="C227" s="415" t="s">
        <v>763</v>
      </c>
      <c r="D227" s="560"/>
      <c r="E227" s="646"/>
      <c r="F227" s="647"/>
      <c r="G227" s="646"/>
      <c r="H227" s="684"/>
      <c r="I227" s="649"/>
      <c r="J227" s="689"/>
      <c r="K227" s="649"/>
      <c r="L227" s="689"/>
      <c r="M227" s="649"/>
      <c r="N227" s="689"/>
      <c r="O227" s="649"/>
      <c r="P227" s="673"/>
      <c r="Q227" s="646">
        <f t="shared" si="65"/>
        <v>0</v>
      </c>
      <c r="R227" s="647">
        <f t="shared" si="66"/>
        <v>0</v>
      </c>
      <c r="S227" s="412"/>
    </row>
    <row r="228" s="388" customFormat="1">
      <c r="A228" s="413" t="s">
        <v>1031</v>
      </c>
      <c r="B228" s="485" t="s">
        <v>1032</v>
      </c>
      <c r="C228" s="415" t="s">
        <v>763</v>
      </c>
      <c r="D228" s="560"/>
      <c r="E228" s="646"/>
      <c r="F228" s="647"/>
      <c r="G228" s="646"/>
      <c r="H228" s="684"/>
      <c r="I228" s="649"/>
      <c r="J228" s="689"/>
      <c r="K228" s="649"/>
      <c r="L228" s="689"/>
      <c r="M228" s="649"/>
      <c r="N228" s="689"/>
      <c r="O228" s="649"/>
      <c r="P228" s="693">
        <v>6.9359846000000003</v>
      </c>
      <c r="Q228" s="646">
        <f t="shared" si="65"/>
        <v>0</v>
      </c>
      <c r="R228" s="647">
        <f t="shared" si="66"/>
        <v>6.9359846000000003</v>
      </c>
      <c r="S228" s="412"/>
    </row>
    <row r="229" s="388" customFormat="1">
      <c r="A229" s="413" t="s">
        <v>1033</v>
      </c>
      <c r="B229" s="485" t="s">
        <v>854</v>
      </c>
      <c r="C229" s="415" t="s">
        <v>279</v>
      </c>
      <c r="D229" s="560"/>
      <c r="E229" s="646"/>
      <c r="F229" s="647"/>
      <c r="G229" s="646"/>
      <c r="H229" s="684"/>
      <c r="I229" s="649"/>
      <c r="J229" s="689"/>
      <c r="K229" s="649"/>
      <c r="L229" s="689"/>
      <c r="M229" s="649"/>
      <c r="N229" s="689"/>
      <c r="O229" s="649"/>
      <c r="P229" s="673"/>
      <c r="Q229" s="646">
        <f t="shared" si="65"/>
        <v>0</v>
      </c>
      <c r="R229" s="647">
        <f t="shared" si="66"/>
        <v>0</v>
      </c>
      <c r="S229" s="412"/>
    </row>
    <row r="230" s="388" customFormat="1">
      <c r="A230" s="487" t="s">
        <v>1034</v>
      </c>
      <c r="B230" s="633" t="s">
        <v>1035</v>
      </c>
      <c r="C230" s="489" t="s">
        <v>763</v>
      </c>
      <c r="D230" s="561"/>
      <c r="E230" s="676"/>
      <c r="F230" s="677"/>
      <c r="G230" s="687"/>
      <c r="H230" s="696"/>
      <c r="I230" s="686"/>
      <c r="J230" s="697"/>
      <c r="K230" s="679"/>
      <c r="L230" s="698"/>
      <c r="M230" s="679"/>
      <c r="N230" s="698"/>
      <c r="O230" s="679"/>
      <c r="P230" s="699"/>
      <c r="Q230" s="676">
        <f t="shared" si="65"/>
        <v>0</v>
      </c>
      <c r="R230" s="677">
        <f t="shared" si="66"/>
        <v>0</v>
      </c>
      <c r="S230" s="412"/>
    </row>
    <row r="231" s="388" customFormat="1">
      <c r="A231" s="399" t="s">
        <v>1036</v>
      </c>
      <c r="B231" s="400" t="s">
        <v>1037</v>
      </c>
      <c r="C231" s="401" t="s">
        <v>763</v>
      </c>
      <c r="D231" s="638">
        <f t="shared" ref="D231:P231" si="67">D232+D233+D237+D238+D241+D242+D243</f>
        <v>0</v>
      </c>
      <c r="E231" s="639">
        <f t="shared" si="67"/>
        <v>0</v>
      </c>
      <c r="F231" s="683">
        <f t="shared" si="67"/>
        <v>0.47783509000000002</v>
      </c>
      <c r="G231" s="642">
        <f t="shared" si="67"/>
        <v>1.5002086299999999</v>
      </c>
      <c r="H231" s="683">
        <f t="shared" si="67"/>
        <v>1.5002086299999999</v>
      </c>
      <c r="I231" s="642">
        <f t="shared" si="67"/>
        <v>1.72199261</v>
      </c>
      <c r="J231" s="640">
        <f t="shared" si="67"/>
        <v>1.72199261</v>
      </c>
      <c r="K231" s="700">
        <f t="shared" si="67"/>
        <v>0</v>
      </c>
      <c r="L231" s="701">
        <f t="shared" si="67"/>
        <v>2.0790345100000001</v>
      </c>
      <c r="M231" s="700">
        <f t="shared" si="67"/>
        <v>0</v>
      </c>
      <c r="N231" s="701">
        <f t="shared" si="67"/>
        <v>0</v>
      </c>
      <c r="O231" s="700">
        <f t="shared" si="67"/>
        <v>0</v>
      </c>
      <c r="P231" s="701">
        <f t="shared" si="67"/>
        <v>0</v>
      </c>
      <c r="Q231" s="639">
        <f t="shared" si="65"/>
        <v>3.22220124</v>
      </c>
      <c r="R231" s="640">
        <f t="shared" si="66"/>
        <v>3.22220124</v>
      </c>
      <c r="S231" s="412"/>
    </row>
    <row r="232" s="388" customFormat="1">
      <c r="A232" s="413" t="s">
        <v>1038</v>
      </c>
      <c r="B232" s="485" t="s">
        <v>1039</v>
      </c>
      <c r="C232" s="415" t="s">
        <v>763</v>
      </c>
      <c r="D232" s="674"/>
      <c r="E232" s="646"/>
      <c r="F232" s="684">
        <f>91475.41/1000000</f>
        <v>0.091475410000000007</v>
      </c>
      <c r="G232" s="649"/>
      <c r="H232" s="689"/>
      <c r="I232" s="649"/>
      <c r="J232" s="673"/>
      <c r="K232" s="646"/>
      <c r="L232" s="647"/>
      <c r="M232" s="646"/>
      <c r="N232" s="647"/>
      <c r="O232" s="646"/>
      <c r="P232" s="647"/>
      <c r="Q232" s="646">
        <f t="shared" si="65"/>
        <v>0</v>
      </c>
      <c r="R232" s="647">
        <f t="shared" si="66"/>
        <v>0</v>
      </c>
      <c r="S232" s="412"/>
    </row>
    <row r="233" s="484" customFormat="1">
      <c r="A233" s="413" t="s">
        <v>1040</v>
      </c>
      <c r="B233" s="485" t="s">
        <v>1041</v>
      </c>
      <c r="C233" s="415" t="s">
        <v>763</v>
      </c>
      <c r="D233" s="560">
        <f t="shared" ref="D233:P233" si="68">D234+D235+D236</f>
        <v>0</v>
      </c>
      <c r="E233" s="646">
        <f t="shared" si="68"/>
        <v>0</v>
      </c>
      <c r="F233" s="684">
        <f t="shared" si="68"/>
        <v>0</v>
      </c>
      <c r="G233" s="649">
        <f t="shared" si="68"/>
        <v>0</v>
      </c>
      <c r="H233" s="689">
        <f t="shared" si="68"/>
        <v>0</v>
      </c>
      <c r="I233" s="649">
        <f t="shared" si="68"/>
        <v>0</v>
      </c>
      <c r="J233" s="673">
        <f t="shared" si="68"/>
        <v>0</v>
      </c>
      <c r="K233" s="646">
        <f t="shared" si="68"/>
        <v>0</v>
      </c>
      <c r="L233" s="647">
        <f t="shared" si="68"/>
        <v>0</v>
      </c>
      <c r="M233" s="646">
        <f t="shared" si="68"/>
        <v>0</v>
      </c>
      <c r="N233" s="647">
        <f t="shared" si="68"/>
        <v>0</v>
      </c>
      <c r="O233" s="646">
        <f t="shared" si="68"/>
        <v>0</v>
      </c>
      <c r="P233" s="647">
        <f t="shared" si="68"/>
        <v>0</v>
      </c>
      <c r="Q233" s="646">
        <f t="shared" si="65"/>
        <v>0</v>
      </c>
      <c r="R233" s="647">
        <f t="shared" si="66"/>
        <v>0</v>
      </c>
      <c r="S233" s="412"/>
    </row>
    <row r="234" s="388" customFormat="1">
      <c r="A234" s="413" t="s">
        <v>1042</v>
      </c>
      <c r="B234" s="425" t="s">
        <v>1043</v>
      </c>
      <c r="C234" s="415" t="s">
        <v>763</v>
      </c>
      <c r="D234" s="560"/>
      <c r="E234" s="646"/>
      <c r="F234" s="684"/>
      <c r="G234" s="649"/>
      <c r="H234" s="689"/>
      <c r="I234" s="649"/>
      <c r="J234" s="673"/>
      <c r="K234" s="646"/>
      <c r="L234" s="647"/>
      <c r="M234" s="646"/>
      <c r="N234" s="647"/>
      <c r="O234" s="646"/>
      <c r="P234" s="647"/>
      <c r="Q234" s="646">
        <f t="shared" si="65"/>
        <v>0</v>
      </c>
      <c r="R234" s="647">
        <f t="shared" si="66"/>
        <v>0</v>
      </c>
      <c r="S234" s="412"/>
    </row>
    <row r="235" s="388" customFormat="1">
      <c r="A235" s="413" t="s">
        <v>1044</v>
      </c>
      <c r="B235" s="425" t="s">
        <v>1045</v>
      </c>
      <c r="C235" s="415" t="s">
        <v>763</v>
      </c>
      <c r="D235" s="560"/>
      <c r="E235" s="646"/>
      <c r="F235" s="684"/>
      <c r="G235" s="649"/>
      <c r="H235" s="689"/>
      <c r="I235" s="649"/>
      <c r="J235" s="673"/>
      <c r="K235" s="646"/>
      <c r="L235" s="647"/>
      <c r="M235" s="646"/>
      <c r="N235" s="647"/>
      <c r="O235" s="646"/>
      <c r="P235" s="647"/>
      <c r="Q235" s="646">
        <f t="shared" si="65"/>
        <v>0</v>
      </c>
      <c r="R235" s="647">
        <f t="shared" si="66"/>
        <v>0</v>
      </c>
      <c r="S235" s="412"/>
    </row>
    <row r="236" s="388" customFormat="1">
      <c r="A236" s="413" t="s">
        <v>1046</v>
      </c>
      <c r="B236" s="425" t="s">
        <v>1047</v>
      </c>
      <c r="C236" s="415" t="s">
        <v>763</v>
      </c>
      <c r="D236" s="560"/>
      <c r="E236" s="646"/>
      <c r="F236" s="684"/>
      <c r="G236" s="649"/>
      <c r="H236" s="689"/>
      <c r="I236" s="649"/>
      <c r="J236" s="673"/>
      <c r="K236" s="646"/>
      <c r="L236" s="647"/>
      <c r="M236" s="646"/>
      <c r="N236" s="647"/>
      <c r="O236" s="646"/>
      <c r="P236" s="647"/>
      <c r="Q236" s="646">
        <f t="shared" si="65"/>
        <v>0</v>
      </c>
      <c r="R236" s="647">
        <f t="shared" si="66"/>
        <v>0</v>
      </c>
      <c r="S236" s="412"/>
    </row>
    <row r="237" s="388" customFormat="1">
      <c r="A237" s="413" t="s">
        <v>1048</v>
      </c>
      <c r="B237" s="485" t="s">
        <v>1049</v>
      </c>
      <c r="C237" s="415" t="s">
        <v>763</v>
      </c>
      <c r="D237" s="560"/>
      <c r="E237" s="646"/>
      <c r="F237" s="684"/>
      <c r="G237" s="649"/>
      <c r="H237" s="689"/>
      <c r="I237" s="649"/>
      <c r="J237" s="673"/>
      <c r="K237" s="646"/>
      <c r="L237" s="647"/>
      <c r="M237" s="646"/>
      <c r="N237" s="647"/>
      <c r="O237" s="646"/>
      <c r="P237" s="647"/>
      <c r="Q237" s="646">
        <f t="shared" si="65"/>
        <v>0</v>
      </c>
      <c r="R237" s="647">
        <f t="shared" si="66"/>
        <v>0</v>
      </c>
      <c r="S237" s="412"/>
    </row>
    <row r="238" s="388" customFormat="1" ht="16.5" customHeight="1">
      <c r="A238" s="413" t="s">
        <v>1050</v>
      </c>
      <c r="B238" s="485" t="s">
        <v>1051</v>
      </c>
      <c r="C238" s="415" t="s">
        <v>763</v>
      </c>
      <c r="D238" s="560"/>
      <c r="E238" s="646"/>
      <c r="F238" s="684"/>
      <c r="G238" s="649"/>
      <c r="H238" s="689"/>
      <c r="I238" s="649"/>
      <c r="J238" s="673"/>
      <c r="K238" s="646"/>
      <c r="L238" s="647"/>
      <c r="M238" s="646"/>
      <c r="N238" s="647"/>
      <c r="O238" s="646"/>
      <c r="P238" s="647"/>
      <c r="Q238" s="646">
        <f t="shared" si="65"/>
        <v>0</v>
      </c>
      <c r="R238" s="647">
        <f t="shared" si="66"/>
        <v>0</v>
      </c>
      <c r="S238" s="412"/>
    </row>
    <row r="239" s="388" customFormat="1">
      <c r="A239" s="413" t="s">
        <v>1052</v>
      </c>
      <c r="B239" s="425" t="s">
        <v>1053</v>
      </c>
      <c r="C239" s="415" t="s">
        <v>763</v>
      </c>
      <c r="D239" s="560"/>
      <c r="E239" s="646"/>
      <c r="F239" s="684"/>
      <c r="G239" s="649"/>
      <c r="H239" s="689"/>
      <c r="I239" s="649"/>
      <c r="J239" s="673"/>
      <c r="K239" s="646"/>
      <c r="L239" s="647"/>
      <c r="M239" s="646"/>
      <c r="N239" s="647"/>
      <c r="O239" s="646"/>
      <c r="P239" s="647"/>
      <c r="Q239" s="646">
        <f t="shared" si="65"/>
        <v>0</v>
      </c>
      <c r="R239" s="647">
        <f t="shared" si="66"/>
        <v>0</v>
      </c>
      <c r="S239" s="412"/>
    </row>
    <row r="240" s="388" customFormat="1">
      <c r="A240" s="413" t="s">
        <v>1054</v>
      </c>
      <c r="B240" s="425" t="s">
        <v>1055</v>
      </c>
      <c r="C240" s="415" t="s">
        <v>763</v>
      </c>
      <c r="D240" s="560"/>
      <c r="E240" s="646"/>
      <c r="F240" s="684"/>
      <c r="G240" s="649"/>
      <c r="H240" s="689"/>
      <c r="I240" s="649"/>
      <c r="J240" s="673"/>
      <c r="K240" s="646"/>
      <c r="L240" s="647"/>
      <c r="M240" s="646"/>
      <c r="N240" s="647"/>
      <c r="O240" s="646"/>
      <c r="P240" s="647"/>
      <c r="Q240" s="646">
        <f t="shared" si="65"/>
        <v>0</v>
      </c>
      <c r="R240" s="647">
        <f t="shared" si="66"/>
        <v>0</v>
      </c>
      <c r="S240" s="412"/>
    </row>
    <row r="241" s="388" customFormat="1">
      <c r="A241" s="413" t="s">
        <v>1056</v>
      </c>
      <c r="B241" s="485" t="s">
        <v>1057</v>
      </c>
      <c r="C241" s="415" t="s">
        <v>763</v>
      </c>
      <c r="D241" s="560"/>
      <c r="E241" s="646"/>
      <c r="F241" s="684"/>
      <c r="G241" s="649"/>
      <c r="H241" s="689"/>
      <c r="I241" s="649"/>
      <c r="J241" s="673"/>
      <c r="K241" s="646"/>
      <c r="L241" s="647"/>
      <c r="M241" s="646"/>
      <c r="N241" s="647"/>
      <c r="O241" s="646"/>
      <c r="P241" s="647"/>
      <c r="Q241" s="646">
        <f t="shared" si="65"/>
        <v>0</v>
      </c>
      <c r="R241" s="647">
        <f t="shared" si="66"/>
        <v>0</v>
      </c>
      <c r="S241" s="412"/>
    </row>
    <row r="242" s="388" customFormat="1">
      <c r="A242" s="413" t="s">
        <v>1058</v>
      </c>
      <c r="B242" s="485" t="s">
        <v>1059</v>
      </c>
      <c r="C242" s="415" t="s">
        <v>763</v>
      </c>
      <c r="D242" s="560"/>
      <c r="E242" s="646"/>
      <c r="F242" s="684"/>
      <c r="G242" s="649"/>
      <c r="H242" s="689"/>
      <c r="I242" s="649"/>
      <c r="J242" s="673"/>
      <c r="K242" s="646"/>
      <c r="L242" s="647"/>
      <c r="M242" s="646"/>
      <c r="N242" s="647"/>
      <c r="O242" s="646"/>
      <c r="P242" s="647"/>
      <c r="Q242" s="646">
        <f t="shared" si="65"/>
        <v>0</v>
      </c>
      <c r="R242" s="647">
        <f t="shared" si="66"/>
        <v>0</v>
      </c>
      <c r="S242" s="412"/>
    </row>
    <row r="243" s="388" customFormat="1">
      <c r="A243" s="487" t="s">
        <v>1060</v>
      </c>
      <c r="B243" s="633" t="s">
        <v>1061</v>
      </c>
      <c r="C243" s="489" t="s">
        <v>763</v>
      </c>
      <c r="D243" s="561"/>
      <c r="E243" s="676"/>
      <c r="F243" s="685">
        <f>(376591.2+9768.48)/1000000</f>
        <v>0.38635967999999998</v>
      </c>
      <c r="G243" s="679">
        <v>1.5002086299999999</v>
      </c>
      <c r="H243" s="698">
        <v>1.5002086299999999</v>
      </c>
      <c r="I243" s="686">
        <v>1.72199261</v>
      </c>
      <c r="J243" s="702">
        <v>1.72199261</v>
      </c>
      <c r="K243" s="676"/>
      <c r="L243" s="677">
        <f>1.97903451+0.1</f>
        <v>2.0790345100000001</v>
      </c>
      <c r="M243" s="676"/>
      <c r="N243" s="677"/>
      <c r="O243" s="676"/>
      <c r="P243" s="677"/>
      <c r="Q243" s="676">
        <f t="shared" si="65"/>
        <v>3.22220124</v>
      </c>
      <c r="R243" s="677">
        <f t="shared" si="66"/>
        <v>3.22220124</v>
      </c>
      <c r="S243" s="412"/>
    </row>
    <row r="244" s="388" customFormat="1">
      <c r="A244" s="399" t="s">
        <v>1062</v>
      </c>
      <c r="B244" s="400" t="s">
        <v>1063</v>
      </c>
      <c r="C244" s="401" t="s">
        <v>763</v>
      </c>
      <c r="D244" s="638">
        <f t="shared" ref="D244:R244" si="69">D245+D249+D250</f>
        <v>0</v>
      </c>
      <c r="E244" s="639">
        <f t="shared" si="69"/>
        <v>0</v>
      </c>
      <c r="F244" s="640">
        <f t="shared" si="69"/>
        <v>0.38175267000000002</v>
      </c>
      <c r="G244" s="641">
        <f t="shared" si="69"/>
        <v>0.59999999999999998</v>
      </c>
      <c r="H244" s="683">
        <f t="shared" si="69"/>
        <v>0.59999999999999998</v>
      </c>
      <c r="I244" s="642">
        <f t="shared" si="69"/>
        <v>0.35216639999999999</v>
      </c>
      <c r="J244" s="640">
        <f t="shared" si="69"/>
        <v>0.35216639999999999</v>
      </c>
      <c r="K244" s="639">
        <f t="shared" si="69"/>
        <v>0</v>
      </c>
      <c r="L244" s="640">
        <f t="shared" si="69"/>
        <v>0</v>
      </c>
      <c r="M244" s="639">
        <f t="shared" si="69"/>
        <v>0</v>
      </c>
      <c r="N244" s="640">
        <f t="shared" si="69"/>
        <v>0</v>
      </c>
      <c r="O244" s="639">
        <f t="shared" si="69"/>
        <v>0</v>
      </c>
      <c r="P244" s="640">
        <f t="shared" si="69"/>
        <v>0</v>
      </c>
      <c r="Q244" s="639">
        <f t="shared" si="69"/>
        <v>0.95216639999999997</v>
      </c>
      <c r="R244" s="640">
        <f t="shared" si="69"/>
        <v>0.95216639999999997</v>
      </c>
      <c r="S244" s="412"/>
    </row>
    <row r="245" s="484" customFormat="1">
      <c r="A245" s="413" t="s">
        <v>1064</v>
      </c>
      <c r="B245" s="485" t="s">
        <v>1065</v>
      </c>
      <c r="C245" s="415" t="s">
        <v>763</v>
      </c>
      <c r="D245" s="674">
        <f>D246+D247+D248</f>
        <v>0</v>
      </c>
      <c r="E245" s="646">
        <f>E246+E247+E248</f>
        <v>0</v>
      </c>
      <c r="F245" s="647">
        <v>0.38175267000000002</v>
      </c>
      <c r="G245" s="648">
        <f>G246+G247+G248</f>
        <v>0</v>
      </c>
      <c r="H245" s="684">
        <f>H246+H247+H248</f>
        <v>0</v>
      </c>
      <c r="I245" s="649">
        <v>0.35216639999999999</v>
      </c>
      <c r="J245" s="673">
        <v>0.35216639999999999</v>
      </c>
      <c r="K245" s="646">
        <f t="shared" ref="K245:P245" si="70">K246+K247+K248</f>
        <v>0</v>
      </c>
      <c r="L245" s="647">
        <f t="shared" si="70"/>
        <v>0</v>
      </c>
      <c r="M245" s="646">
        <f t="shared" si="70"/>
        <v>0</v>
      </c>
      <c r="N245" s="647">
        <f t="shared" si="70"/>
        <v>0</v>
      </c>
      <c r="O245" s="646">
        <f t="shared" si="70"/>
        <v>0</v>
      </c>
      <c r="P245" s="647">
        <f t="shared" si="70"/>
        <v>0</v>
      </c>
      <c r="Q245" s="646">
        <f t="shared" ref="Q245:Q250" si="71">G245+I245+K245+M245+O245</f>
        <v>0.35216639999999999</v>
      </c>
      <c r="R245" s="647">
        <f t="shared" ref="R245:R250" si="72">G245+I245+K245+N245+P245</f>
        <v>0.35216639999999999</v>
      </c>
      <c r="S245" s="412"/>
    </row>
    <row r="246" s="388" customFormat="1">
      <c r="A246" s="413" t="s">
        <v>1066</v>
      </c>
      <c r="B246" s="425" t="s">
        <v>1043</v>
      </c>
      <c r="C246" s="415" t="s">
        <v>763</v>
      </c>
      <c r="D246" s="674"/>
      <c r="E246" s="646"/>
      <c r="F246" s="647"/>
      <c r="G246" s="648"/>
      <c r="H246" s="684"/>
      <c r="I246" s="649"/>
      <c r="J246" s="673"/>
      <c r="K246" s="646"/>
      <c r="L246" s="647"/>
      <c r="M246" s="646"/>
      <c r="N246" s="647"/>
      <c r="O246" s="646"/>
      <c r="P246" s="647"/>
      <c r="Q246" s="646">
        <f t="shared" si="71"/>
        <v>0</v>
      </c>
      <c r="R246" s="647">
        <f t="shared" si="72"/>
        <v>0</v>
      </c>
      <c r="S246" s="412"/>
    </row>
    <row r="247" s="388" customFormat="1">
      <c r="A247" s="413" t="s">
        <v>1067</v>
      </c>
      <c r="B247" s="425" t="s">
        <v>1045</v>
      </c>
      <c r="C247" s="415" t="s">
        <v>763</v>
      </c>
      <c r="D247" s="560"/>
      <c r="E247" s="646"/>
      <c r="F247" s="647"/>
      <c r="G247" s="648"/>
      <c r="H247" s="684"/>
      <c r="I247" s="649"/>
      <c r="J247" s="673"/>
      <c r="K247" s="646"/>
      <c r="L247" s="647"/>
      <c r="M247" s="646"/>
      <c r="N247" s="647"/>
      <c r="O247" s="646"/>
      <c r="P247" s="647"/>
      <c r="Q247" s="646">
        <f t="shared" si="71"/>
        <v>0</v>
      </c>
      <c r="R247" s="647">
        <f t="shared" si="72"/>
        <v>0</v>
      </c>
      <c r="S247" s="412"/>
    </row>
    <row r="248" s="388" customFormat="1">
      <c r="A248" s="413" t="s">
        <v>1068</v>
      </c>
      <c r="B248" s="425" t="s">
        <v>1047</v>
      </c>
      <c r="C248" s="415" t="s">
        <v>763</v>
      </c>
      <c r="D248" s="560"/>
      <c r="E248" s="646"/>
      <c r="F248" s="647"/>
      <c r="G248" s="648"/>
      <c r="H248" s="684"/>
      <c r="I248" s="649"/>
      <c r="J248" s="673"/>
      <c r="K248" s="646"/>
      <c r="L248" s="647"/>
      <c r="M248" s="646"/>
      <c r="N248" s="647"/>
      <c r="O248" s="646"/>
      <c r="P248" s="647"/>
      <c r="Q248" s="646">
        <f t="shared" si="71"/>
        <v>0</v>
      </c>
      <c r="R248" s="647">
        <f t="shared" si="72"/>
        <v>0</v>
      </c>
      <c r="S248" s="412"/>
    </row>
    <row r="249" s="388" customFormat="1">
      <c r="A249" s="413" t="s">
        <v>1069</v>
      </c>
      <c r="B249" s="485" t="s">
        <v>931</v>
      </c>
      <c r="C249" s="415" t="s">
        <v>763</v>
      </c>
      <c r="D249" s="560"/>
      <c r="E249" s="646"/>
      <c r="F249" s="647"/>
      <c r="G249" s="648">
        <v>0.59999999999999998</v>
      </c>
      <c r="H249" s="684">
        <v>0.59999999999999998</v>
      </c>
      <c r="I249" s="649"/>
      <c r="J249" s="673"/>
      <c r="K249" s="646"/>
      <c r="L249" s="647"/>
      <c r="M249" s="646"/>
      <c r="N249" s="647"/>
      <c r="O249" s="646"/>
      <c r="P249" s="647"/>
      <c r="Q249" s="646">
        <f t="shared" si="71"/>
        <v>0.59999999999999998</v>
      </c>
      <c r="R249" s="647">
        <f t="shared" si="72"/>
        <v>0.59999999999999998</v>
      </c>
      <c r="S249" s="412"/>
    </row>
    <row r="250" s="388" customFormat="1">
      <c r="A250" s="487" t="s">
        <v>1070</v>
      </c>
      <c r="B250" s="633" t="s">
        <v>1071</v>
      </c>
      <c r="C250" s="489" t="s">
        <v>763</v>
      </c>
      <c r="D250" s="561">
        <v>0</v>
      </c>
      <c r="E250" s="676"/>
      <c r="F250" s="677"/>
      <c r="G250" s="678"/>
      <c r="H250" s="685"/>
      <c r="I250" s="679"/>
      <c r="J250" s="699"/>
      <c r="K250" s="676"/>
      <c r="L250" s="677"/>
      <c r="M250" s="676"/>
      <c r="N250" s="677"/>
      <c r="O250" s="676"/>
      <c r="P250" s="677"/>
      <c r="Q250" s="676">
        <f t="shared" si="71"/>
        <v>0</v>
      </c>
      <c r="R250" s="677">
        <f t="shared" si="72"/>
        <v>0</v>
      </c>
      <c r="S250" s="412"/>
    </row>
    <row r="251" s="388" customFormat="1" ht="31.5">
      <c r="A251" s="703" t="s">
        <v>1072</v>
      </c>
      <c r="B251" s="704" t="s">
        <v>1073</v>
      </c>
      <c r="C251" s="705" t="s">
        <v>763</v>
      </c>
      <c r="D251" s="706">
        <f>D176-D194</f>
        <v>6.740868829999954</v>
      </c>
      <c r="E251" s="707" t="e">
        <f>E176-E194</f>
        <v>#REF!</v>
      </c>
      <c r="F251" s="708">
        <f>F176-F194</f>
        <v>25.53624966000001</v>
      </c>
      <c r="G251" s="707">
        <f>G176-G194</f>
        <v>-13.864379880000058</v>
      </c>
      <c r="H251" s="709">
        <f>H176-H194</f>
        <v>-13.864379880000058</v>
      </c>
      <c r="I251" s="710">
        <v>-4.9699320195724965</v>
      </c>
      <c r="J251" s="711">
        <f t="shared" ref="J251:R251" si="73">J176-J194</f>
        <v>-92.131870247999984</v>
      </c>
      <c r="K251" s="707">
        <f t="shared" si="73"/>
        <v>3.2037483799999791</v>
      </c>
      <c r="L251" s="708">
        <f t="shared" si="73"/>
        <v>-69.405409920000011</v>
      </c>
      <c r="M251" s="707">
        <f t="shared" si="73"/>
        <v>26.037027844427485</v>
      </c>
      <c r="N251" s="708">
        <f t="shared" si="73"/>
        <v>-6.09107818800004</v>
      </c>
      <c r="O251" s="707">
        <f t="shared" si="73"/>
        <v>20.982372636000036</v>
      </c>
      <c r="P251" s="708">
        <f t="shared" si="73"/>
        <v>54.947721287999968</v>
      </c>
      <c r="Q251" s="707">
        <f t="shared" si="73"/>
        <v>-55.773101267572201</v>
      </c>
      <c r="R251" s="708">
        <f t="shared" si="73"/>
        <v>-53.935858648000021</v>
      </c>
      <c r="S251" s="412"/>
    </row>
    <row r="252" s="388" customFormat="1" ht="31.5">
      <c r="A252" s="399" t="s">
        <v>1074</v>
      </c>
      <c r="B252" s="400" t="s">
        <v>1075</v>
      </c>
      <c r="C252" s="401" t="s">
        <v>763</v>
      </c>
      <c r="D252" s="638"/>
      <c r="E252" s="639">
        <f>E212-E219</f>
        <v>0</v>
      </c>
      <c r="F252" s="640">
        <f>F212-F219</f>
        <v>0</v>
      </c>
      <c r="G252" s="639">
        <f>G212-G219</f>
        <v>-1.159</v>
      </c>
      <c r="H252" s="683">
        <f>H212-H219</f>
        <v>-1.159</v>
      </c>
      <c r="I252" s="642">
        <v>-2.6769077520000004</v>
      </c>
      <c r="J252" s="640">
        <f t="shared" ref="J252:R252" si="74">J212-J219</f>
        <v>82.675771518000005</v>
      </c>
      <c r="K252" s="639">
        <f t="shared" si="74"/>
        <v>-18.425370000000001</v>
      </c>
      <c r="L252" s="640">
        <f t="shared" si="74"/>
        <v>87.900331859999994</v>
      </c>
      <c r="M252" s="639">
        <f t="shared" si="74"/>
        <v>-13.792835063999998</v>
      </c>
      <c r="N252" s="640">
        <f t="shared" si="74"/>
        <v>-4.5428350640000019</v>
      </c>
      <c r="O252" s="639">
        <f t="shared" si="74"/>
        <v>-8.2675678999999995</v>
      </c>
      <c r="P252" s="640">
        <f t="shared" si="74"/>
        <v>-24.452042680000002</v>
      </c>
      <c r="Q252" s="639">
        <f t="shared" si="74"/>
        <v>41.030998554000007</v>
      </c>
      <c r="R252" s="640">
        <f t="shared" si="74"/>
        <v>50.296523773999994</v>
      </c>
      <c r="S252" s="412"/>
    </row>
    <row r="253" s="388" customFormat="1">
      <c r="A253" s="413" t="s">
        <v>1076</v>
      </c>
      <c r="B253" s="485" t="s">
        <v>1077</v>
      </c>
      <c r="C253" s="415" t="s">
        <v>763</v>
      </c>
      <c r="D253" s="674"/>
      <c r="E253" s="646">
        <f>E252</f>
        <v>0</v>
      </c>
      <c r="F253" s="647"/>
      <c r="G253" s="646"/>
      <c r="H253" s="684"/>
      <c r="I253" s="649"/>
      <c r="J253" s="673"/>
      <c r="K253" s="646"/>
      <c r="L253" s="647"/>
      <c r="M253" s="646"/>
      <c r="N253" s="647"/>
      <c r="O253" s="646"/>
      <c r="P253" s="647"/>
      <c r="Q253" s="646">
        <f t="shared" ref="Q253:Q254" si="75">G253+I253+K253+M253+O253</f>
        <v>0</v>
      </c>
      <c r="R253" s="647">
        <f t="shared" ref="R253:R254" si="76">H253+J253+L253+N253+P253</f>
        <v>0</v>
      </c>
      <c r="S253" s="412"/>
    </row>
    <row r="254" s="388" customFormat="1">
      <c r="A254" s="487" t="s">
        <v>1078</v>
      </c>
      <c r="B254" s="633" t="s">
        <v>1079</v>
      </c>
      <c r="C254" s="489" t="s">
        <v>763</v>
      </c>
      <c r="D254" s="675"/>
      <c r="E254" s="676"/>
      <c r="F254" s="677"/>
      <c r="G254" s="676"/>
      <c r="H254" s="685"/>
      <c r="I254" s="686"/>
      <c r="J254" s="702"/>
      <c r="K254" s="676"/>
      <c r="L254" s="677"/>
      <c r="M254" s="676"/>
      <c r="N254" s="677"/>
      <c r="O254" s="676"/>
      <c r="P254" s="677"/>
      <c r="Q254" s="676">
        <f t="shared" si="75"/>
        <v>0</v>
      </c>
      <c r="R254" s="677">
        <f t="shared" si="76"/>
        <v>0</v>
      </c>
      <c r="S254" s="412"/>
    </row>
    <row r="255" s="388" customFormat="1" ht="31.5">
      <c r="A255" s="399" t="s">
        <v>1080</v>
      </c>
      <c r="B255" s="400" t="s">
        <v>1081</v>
      </c>
      <c r="C255" s="401" t="s">
        <v>763</v>
      </c>
      <c r="D255" s="638">
        <f t="shared" ref="D255:R255" si="77">D231-D244</f>
        <v>0</v>
      </c>
      <c r="E255" s="639">
        <f t="shared" si="77"/>
        <v>0</v>
      </c>
      <c r="F255" s="640">
        <f t="shared" si="77"/>
        <v>0.096082420000000002</v>
      </c>
      <c r="G255" s="639">
        <f t="shared" si="77"/>
        <v>0.90020862999999995</v>
      </c>
      <c r="H255" s="683">
        <f t="shared" si="77"/>
        <v>0.90020862999999995</v>
      </c>
      <c r="I255" s="642">
        <f t="shared" si="77"/>
        <v>1.36982621</v>
      </c>
      <c r="J255" s="640">
        <f t="shared" si="77"/>
        <v>1.36982621</v>
      </c>
      <c r="K255" s="639">
        <f t="shared" si="77"/>
        <v>0</v>
      </c>
      <c r="L255" s="640">
        <f t="shared" si="77"/>
        <v>2.0790345100000001</v>
      </c>
      <c r="M255" s="639">
        <f t="shared" si="77"/>
        <v>0</v>
      </c>
      <c r="N255" s="640">
        <f t="shared" si="77"/>
        <v>0</v>
      </c>
      <c r="O255" s="639">
        <f t="shared" si="77"/>
        <v>0</v>
      </c>
      <c r="P255" s="640">
        <f t="shared" si="77"/>
        <v>0</v>
      </c>
      <c r="Q255" s="639">
        <f t="shared" si="77"/>
        <v>2.2700348400000001</v>
      </c>
      <c r="R255" s="640">
        <f t="shared" si="77"/>
        <v>2.2700348400000001</v>
      </c>
      <c r="S255" s="412"/>
    </row>
    <row r="256" s="484" customFormat="1">
      <c r="A256" s="413" t="s">
        <v>1082</v>
      </c>
      <c r="B256" s="485" t="s">
        <v>1083</v>
      </c>
      <c r="C256" s="415" t="s">
        <v>763</v>
      </c>
      <c r="D256" s="674">
        <f t="shared" ref="D256:P256" si="78">D233-D245</f>
        <v>0</v>
      </c>
      <c r="E256" s="646">
        <f t="shared" si="78"/>
        <v>0</v>
      </c>
      <c r="F256" s="647">
        <f t="shared" si="78"/>
        <v>-0.38175267000000002</v>
      </c>
      <c r="G256" s="646">
        <f t="shared" si="78"/>
        <v>0</v>
      </c>
      <c r="H256" s="684">
        <f t="shared" si="78"/>
        <v>0</v>
      </c>
      <c r="I256" s="649">
        <f t="shared" si="78"/>
        <v>-0.35216639999999999</v>
      </c>
      <c r="J256" s="673">
        <f t="shared" si="78"/>
        <v>-0.35216639999999999</v>
      </c>
      <c r="K256" s="646">
        <f t="shared" si="78"/>
        <v>0</v>
      </c>
      <c r="L256" s="647">
        <f t="shared" si="78"/>
        <v>0</v>
      </c>
      <c r="M256" s="646">
        <f t="shared" si="78"/>
        <v>0</v>
      </c>
      <c r="N256" s="647">
        <f t="shared" si="78"/>
        <v>0</v>
      </c>
      <c r="O256" s="646">
        <f t="shared" si="78"/>
        <v>0</v>
      </c>
      <c r="P256" s="647">
        <f t="shared" si="78"/>
        <v>0</v>
      </c>
      <c r="Q256" s="646">
        <f t="shared" ref="Q256:Q258" si="79">G256+I256+K256+M256+O256</f>
        <v>-0.35216639999999999</v>
      </c>
      <c r="R256" s="647">
        <f t="shared" ref="R256:R257" si="80">G256+I256+K256+N256+P256</f>
        <v>-0.35216639999999999</v>
      </c>
      <c r="S256" s="412"/>
    </row>
    <row r="257" s="484" customFormat="1">
      <c r="A257" s="487" t="s">
        <v>1084</v>
      </c>
      <c r="B257" s="633" t="s">
        <v>1085</v>
      </c>
      <c r="C257" s="489" t="s">
        <v>763</v>
      </c>
      <c r="D257" s="561">
        <f t="shared" ref="D257:P257" si="81">D243-D250</f>
        <v>0</v>
      </c>
      <c r="E257" s="676">
        <f t="shared" si="81"/>
        <v>0</v>
      </c>
      <c r="F257" s="677">
        <f t="shared" si="81"/>
        <v>0.38635967999999998</v>
      </c>
      <c r="G257" s="676">
        <f t="shared" si="81"/>
        <v>1.5002086299999999</v>
      </c>
      <c r="H257" s="685">
        <f t="shared" si="81"/>
        <v>1.5002086299999999</v>
      </c>
      <c r="I257" s="679">
        <f t="shared" si="81"/>
        <v>1.72199261</v>
      </c>
      <c r="J257" s="699">
        <f t="shared" si="81"/>
        <v>1.72199261</v>
      </c>
      <c r="K257" s="676">
        <f t="shared" si="81"/>
        <v>0</v>
      </c>
      <c r="L257" s="677">
        <f t="shared" si="81"/>
        <v>2.0790345100000001</v>
      </c>
      <c r="M257" s="676">
        <f t="shared" si="81"/>
        <v>0</v>
      </c>
      <c r="N257" s="677">
        <f t="shared" si="81"/>
        <v>0</v>
      </c>
      <c r="O257" s="676">
        <f t="shared" si="81"/>
        <v>0</v>
      </c>
      <c r="P257" s="677">
        <f t="shared" si="81"/>
        <v>0</v>
      </c>
      <c r="Q257" s="676">
        <f t="shared" si="79"/>
        <v>3.22220124</v>
      </c>
      <c r="R257" s="677">
        <f t="shared" si="80"/>
        <v>3.22220124</v>
      </c>
      <c r="S257" s="412"/>
    </row>
    <row r="258" s="388" customFormat="1">
      <c r="A258" s="703" t="s">
        <v>1086</v>
      </c>
      <c r="B258" s="704" t="s">
        <v>1087</v>
      </c>
      <c r="C258" s="705" t="s">
        <v>763</v>
      </c>
      <c r="D258" s="712"/>
      <c r="E258" s="707"/>
      <c r="F258" s="708"/>
      <c r="G258" s="707"/>
      <c r="H258" s="709"/>
      <c r="I258" s="710"/>
      <c r="J258" s="711"/>
      <c r="K258" s="707"/>
      <c r="L258" s="708"/>
      <c r="M258" s="707"/>
      <c r="N258" s="708"/>
      <c r="O258" s="707"/>
      <c r="P258" s="708"/>
      <c r="Q258" s="707">
        <f t="shared" si="79"/>
        <v>0</v>
      </c>
      <c r="R258" s="708">
        <f>H258+J258+L258+N258+P258</f>
        <v>0</v>
      </c>
      <c r="S258" s="412"/>
    </row>
    <row r="259" s="388" customFormat="1">
      <c r="A259" s="703" t="s">
        <v>1088</v>
      </c>
      <c r="B259" s="704" t="s">
        <v>1089</v>
      </c>
      <c r="C259" s="705" t="s">
        <v>763</v>
      </c>
      <c r="D259" s="706">
        <f>D251+D252+D255+D258</f>
        <v>6.740868829999954</v>
      </c>
      <c r="E259" s="707" t="e">
        <f>E251+E252+E255+E258</f>
        <v>#REF!</v>
      </c>
      <c r="F259" s="708">
        <f>F251+F252+F255+F258</f>
        <v>25.632332080000008</v>
      </c>
      <c r="G259" s="707">
        <f>G251+G252+G255+G258</f>
        <v>-14.123171250000059</v>
      </c>
      <c r="H259" s="709">
        <f>H251+H252+H255+H258</f>
        <v>-14.123171250000059</v>
      </c>
      <c r="I259" s="713">
        <v>-7.6468397715724965</v>
      </c>
      <c r="J259" s="708">
        <f t="shared" ref="J259:R259" si="82">J251+J252+J255+J258</f>
        <v>-8.0862725199999801</v>
      </c>
      <c r="K259" s="707">
        <f t="shared" si="82"/>
        <v>-15.221621620000022</v>
      </c>
      <c r="L259" s="708">
        <f t="shared" si="82"/>
        <v>20.573956449999983</v>
      </c>
      <c r="M259" s="707">
        <f t="shared" si="82"/>
        <v>12.244192780427486</v>
      </c>
      <c r="N259" s="708">
        <f t="shared" si="82"/>
        <v>-10.633913252000042</v>
      </c>
      <c r="O259" s="707">
        <f t="shared" si="82"/>
        <v>12.714804736000037</v>
      </c>
      <c r="P259" s="708">
        <f t="shared" si="82"/>
        <v>30.495678607999967</v>
      </c>
      <c r="Q259" s="707">
        <f t="shared" si="82"/>
        <v>-12.472067873572193</v>
      </c>
      <c r="R259" s="708">
        <f t="shared" si="82"/>
        <v>-1.3693000340000276</v>
      </c>
      <c r="S259" s="412"/>
    </row>
    <row r="260" s="484" customFormat="1">
      <c r="A260" s="703" t="s">
        <v>1090</v>
      </c>
      <c r="B260" s="704" t="s">
        <v>1091</v>
      </c>
      <c r="C260" s="705" t="s">
        <v>763</v>
      </c>
      <c r="D260" s="712">
        <v>0.73999999999999999</v>
      </c>
      <c r="E260" s="707">
        <v>7.4800000000000004</v>
      </c>
      <c r="F260" s="708">
        <f>D261</f>
        <v>7.48057193</v>
      </c>
      <c r="G260" s="707"/>
      <c r="H260" s="709">
        <f>F261</f>
        <v>33.112904010000008</v>
      </c>
      <c r="I260" s="714">
        <v>18.989732759999949</v>
      </c>
      <c r="J260" s="715">
        <f>H261</f>
        <v>18.989732759999949</v>
      </c>
      <c r="K260" s="707"/>
      <c r="L260" s="708">
        <f>J261</f>
        <v>10.903460239999969</v>
      </c>
      <c r="M260" s="707"/>
      <c r="N260" s="708">
        <f>L261</f>
        <v>31.477416689999952</v>
      </c>
      <c r="O260" s="707"/>
      <c r="P260" s="708">
        <f>N261</f>
        <v>20.84350343799991</v>
      </c>
      <c r="Q260" s="707">
        <f>F260</f>
        <v>7.48057193</v>
      </c>
      <c r="R260" s="708">
        <f>F260</f>
        <v>7.48057193</v>
      </c>
      <c r="S260" s="412"/>
    </row>
    <row r="261" s="484" customFormat="1">
      <c r="A261" s="703" t="s">
        <v>1092</v>
      </c>
      <c r="B261" s="704" t="s">
        <v>1093</v>
      </c>
      <c r="C261" s="705" t="s">
        <v>763</v>
      </c>
      <c r="D261" s="712">
        <v>7.48057193</v>
      </c>
      <c r="E261" s="707">
        <f>13.112+20</f>
        <v>33.112000000000002</v>
      </c>
      <c r="F261" s="708">
        <f>F259+F260</f>
        <v>33.112904010000008</v>
      </c>
      <c r="G261" s="707"/>
      <c r="H261" s="709">
        <f>H259+H260</f>
        <v>18.989732759999949</v>
      </c>
      <c r="I261" s="716">
        <v>11.342892988427453</v>
      </c>
      <c r="J261" s="717">
        <f>J259+J260</f>
        <v>10.903460239999969</v>
      </c>
      <c r="K261" s="707"/>
      <c r="L261" s="708">
        <f>L259+L260</f>
        <v>31.477416689999952</v>
      </c>
      <c r="M261" s="707"/>
      <c r="N261" s="708">
        <f>N259+N260</f>
        <v>20.84350343799991</v>
      </c>
      <c r="O261" s="707"/>
      <c r="P261" s="708">
        <f>P259+P260</f>
        <v>51.339182045999877</v>
      </c>
      <c r="Q261" s="707">
        <f>Q259+Q260</f>
        <v>-4.9914959435721933</v>
      </c>
      <c r="R261" s="708">
        <f>R259+R260</f>
        <v>6.1112718959999723</v>
      </c>
      <c r="S261" s="412"/>
    </row>
    <row r="262" s="388" customFormat="1">
      <c r="A262" s="399" t="s">
        <v>1094</v>
      </c>
      <c r="B262" s="400" t="s">
        <v>854</v>
      </c>
      <c r="C262" s="401" t="s">
        <v>279</v>
      </c>
      <c r="D262" s="638"/>
      <c r="E262" s="639"/>
      <c r="F262" s="640"/>
      <c r="G262" s="639"/>
      <c r="H262" s="683"/>
      <c r="I262" s="642"/>
      <c r="J262" s="640"/>
      <c r="K262" s="639"/>
      <c r="L262" s="640"/>
      <c r="M262" s="639"/>
      <c r="N262" s="640"/>
      <c r="O262" s="639"/>
      <c r="P262" s="640"/>
      <c r="Q262" s="639">
        <f t="shared" ref="Q262:Q291" si="83">G262+I262+K262+M262+O262</f>
        <v>0</v>
      </c>
      <c r="R262" s="640">
        <f>H262+J262+L262+N262+P262</f>
        <v>0</v>
      </c>
      <c r="S262" s="412"/>
    </row>
    <row r="263" s="388" customFormat="1">
      <c r="A263" s="718" t="s">
        <v>1095</v>
      </c>
      <c r="B263" s="719" t="s">
        <v>1096</v>
      </c>
      <c r="C263" s="720" t="s">
        <v>763</v>
      </c>
      <c r="D263" s="721"/>
      <c r="E263" s="722"/>
      <c r="F263" s="723">
        <f t="shared" ref="F263:P263" si="84">F274+F278+F290</f>
        <v>26.870236089999999</v>
      </c>
      <c r="G263" s="724">
        <f t="shared" si="84"/>
        <v>61.111210149999998</v>
      </c>
      <c r="H263" s="725">
        <f t="shared" si="84"/>
        <v>61.111210149999998</v>
      </c>
      <c r="I263" s="726">
        <f t="shared" si="84"/>
        <v>54.806497819999997</v>
      </c>
      <c r="J263" s="724">
        <f t="shared" si="84"/>
        <v>54.806497819999997</v>
      </c>
      <c r="K263" s="727">
        <f t="shared" si="84"/>
        <v>0</v>
      </c>
      <c r="L263" s="723">
        <f t="shared" si="84"/>
        <v>80.450999999999993</v>
      </c>
      <c r="M263" s="722">
        <f t="shared" si="84"/>
        <v>0</v>
      </c>
      <c r="N263" s="723">
        <f t="shared" si="84"/>
        <v>0</v>
      </c>
      <c r="O263" s="722">
        <f t="shared" si="84"/>
        <v>0</v>
      </c>
      <c r="P263" s="723">
        <f t="shared" si="84"/>
        <v>0</v>
      </c>
      <c r="Q263" s="722">
        <f t="shared" si="83"/>
        <v>115.91770797</v>
      </c>
      <c r="R263" s="723">
        <f>G263+I263+K263+N263+P263</f>
        <v>115.91770797</v>
      </c>
      <c r="S263" s="412"/>
    </row>
    <row r="264" s="388" customFormat="1">
      <c r="A264" s="413" t="s">
        <v>1097</v>
      </c>
      <c r="B264" s="425" t="s">
        <v>1098</v>
      </c>
      <c r="C264" s="415" t="s">
        <v>763</v>
      </c>
      <c r="D264" s="560"/>
      <c r="E264" s="646"/>
      <c r="F264" s="647"/>
      <c r="G264" s="646"/>
      <c r="H264" s="684"/>
      <c r="I264" s="649"/>
      <c r="J264" s="673"/>
      <c r="K264" s="646"/>
      <c r="L264" s="647"/>
      <c r="M264" s="646"/>
      <c r="N264" s="647"/>
      <c r="O264" s="646"/>
      <c r="P264" s="647"/>
      <c r="Q264" s="646">
        <f t="shared" si="83"/>
        <v>0</v>
      </c>
      <c r="R264" s="647">
        <f>H264+J264+L264+N264+P264</f>
        <v>0</v>
      </c>
      <c r="S264" s="412"/>
    </row>
    <row r="265" s="388" customFormat="1">
      <c r="A265" s="413" t="s">
        <v>1099</v>
      </c>
      <c r="B265" s="425" t="s">
        <v>1100</v>
      </c>
      <c r="C265" s="415" t="s">
        <v>763</v>
      </c>
      <c r="D265" s="560"/>
      <c r="E265" s="646"/>
      <c r="F265" s="647"/>
      <c r="G265" s="646"/>
      <c r="H265" s="684"/>
      <c r="I265" s="649"/>
      <c r="J265" s="673"/>
      <c r="K265" s="646"/>
      <c r="L265" s="647"/>
      <c r="M265" s="646"/>
      <c r="N265" s="647"/>
      <c r="O265" s="646"/>
      <c r="P265" s="647"/>
      <c r="Q265" s="646">
        <f t="shared" si="83"/>
        <v>0</v>
      </c>
      <c r="R265" s="647">
        <f t="shared" ref="R265:R284" si="85">G265+I265+K265+N265+P265</f>
        <v>0</v>
      </c>
      <c r="S265" s="412"/>
    </row>
    <row r="266" s="388" customFormat="1" ht="31.5">
      <c r="A266" s="413" t="s">
        <v>1101</v>
      </c>
      <c r="B266" s="425" t="s">
        <v>1102</v>
      </c>
      <c r="C266" s="415" t="s">
        <v>763</v>
      </c>
      <c r="D266" s="560"/>
      <c r="E266" s="646"/>
      <c r="F266" s="647"/>
      <c r="G266" s="646"/>
      <c r="H266" s="684"/>
      <c r="I266" s="649"/>
      <c r="J266" s="673"/>
      <c r="K266" s="646"/>
      <c r="L266" s="647"/>
      <c r="M266" s="646"/>
      <c r="N266" s="647"/>
      <c r="O266" s="646"/>
      <c r="P266" s="647"/>
      <c r="Q266" s="646">
        <f t="shared" si="83"/>
        <v>0</v>
      </c>
      <c r="R266" s="647">
        <f t="shared" si="85"/>
        <v>0</v>
      </c>
      <c r="S266" s="412"/>
    </row>
    <row r="267" s="388" customFormat="1">
      <c r="A267" s="413" t="s">
        <v>1103</v>
      </c>
      <c r="B267" s="485" t="s">
        <v>1100</v>
      </c>
      <c r="C267" s="415" t="s">
        <v>763</v>
      </c>
      <c r="D267" s="560"/>
      <c r="E267" s="646"/>
      <c r="F267" s="647"/>
      <c r="G267" s="646"/>
      <c r="H267" s="684"/>
      <c r="I267" s="649"/>
      <c r="J267" s="673"/>
      <c r="K267" s="646"/>
      <c r="L267" s="647"/>
      <c r="M267" s="646"/>
      <c r="N267" s="647"/>
      <c r="O267" s="646"/>
      <c r="P267" s="647"/>
      <c r="Q267" s="646">
        <f t="shared" si="83"/>
        <v>0</v>
      </c>
      <c r="R267" s="647">
        <f t="shared" si="85"/>
        <v>0</v>
      </c>
      <c r="S267" s="412"/>
    </row>
    <row r="268" s="388" customFormat="1" ht="31.5">
      <c r="A268" s="413" t="s">
        <v>1104</v>
      </c>
      <c r="B268" s="425" t="s">
        <v>766</v>
      </c>
      <c r="C268" s="415" t="s">
        <v>763</v>
      </c>
      <c r="D268" s="560"/>
      <c r="E268" s="646"/>
      <c r="F268" s="647"/>
      <c r="G268" s="646"/>
      <c r="H268" s="684"/>
      <c r="I268" s="649"/>
      <c r="J268" s="673"/>
      <c r="K268" s="646"/>
      <c r="L268" s="647"/>
      <c r="M268" s="646"/>
      <c r="N268" s="647"/>
      <c r="O268" s="646"/>
      <c r="P268" s="647"/>
      <c r="Q268" s="646">
        <f t="shared" si="83"/>
        <v>0</v>
      </c>
      <c r="R268" s="647">
        <f t="shared" si="85"/>
        <v>0</v>
      </c>
      <c r="S268" s="412"/>
    </row>
    <row r="269" s="388" customFormat="1">
      <c r="A269" s="413" t="s">
        <v>1105</v>
      </c>
      <c r="B269" s="485" t="s">
        <v>1100</v>
      </c>
      <c r="C269" s="415" t="s">
        <v>763</v>
      </c>
      <c r="D269" s="560"/>
      <c r="E269" s="646"/>
      <c r="F269" s="647"/>
      <c r="G269" s="646"/>
      <c r="H269" s="684"/>
      <c r="I269" s="649"/>
      <c r="J269" s="673"/>
      <c r="K269" s="646"/>
      <c r="L269" s="647"/>
      <c r="M269" s="646"/>
      <c r="N269" s="647"/>
      <c r="O269" s="646"/>
      <c r="P269" s="647"/>
      <c r="Q269" s="646">
        <f t="shared" si="83"/>
        <v>0</v>
      </c>
      <c r="R269" s="647">
        <f t="shared" si="85"/>
        <v>0</v>
      </c>
      <c r="S269" s="412"/>
    </row>
    <row r="270" s="388" customFormat="1" ht="31.5">
      <c r="A270" s="413" t="s">
        <v>1106</v>
      </c>
      <c r="B270" s="425" t="s">
        <v>767</v>
      </c>
      <c r="C270" s="415" t="s">
        <v>763</v>
      </c>
      <c r="D270" s="560"/>
      <c r="E270" s="646"/>
      <c r="F270" s="647"/>
      <c r="G270" s="646"/>
      <c r="H270" s="684"/>
      <c r="I270" s="649"/>
      <c r="J270" s="673"/>
      <c r="K270" s="646"/>
      <c r="L270" s="647"/>
      <c r="M270" s="646"/>
      <c r="N270" s="647"/>
      <c r="O270" s="646"/>
      <c r="P270" s="647"/>
      <c r="Q270" s="646">
        <f t="shared" si="83"/>
        <v>0</v>
      </c>
      <c r="R270" s="647">
        <f t="shared" si="85"/>
        <v>0</v>
      </c>
      <c r="S270" s="412"/>
    </row>
    <row r="271" s="388" customFormat="1">
      <c r="A271" s="413" t="s">
        <v>1107</v>
      </c>
      <c r="B271" s="485" t="s">
        <v>1100</v>
      </c>
      <c r="C271" s="415" t="s">
        <v>763</v>
      </c>
      <c r="D271" s="560"/>
      <c r="E271" s="646"/>
      <c r="F271" s="647"/>
      <c r="G271" s="646"/>
      <c r="H271" s="684"/>
      <c r="I271" s="649"/>
      <c r="J271" s="673"/>
      <c r="K271" s="646"/>
      <c r="L271" s="647"/>
      <c r="M271" s="646"/>
      <c r="N271" s="647"/>
      <c r="O271" s="646"/>
      <c r="P271" s="647"/>
      <c r="Q271" s="646">
        <f t="shared" si="83"/>
        <v>0</v>
      </c>
      <c r="R271" s="647">
        <f t="shared" si="85"/>
        <v>0</v>
      </c>
      <c r="S271" s="412"/>
    </row>
    <row r="272" s="388" customFormat="1">
      <c r="A272" s="413" t="s">
        <v>1108</v>
      </c>
      <c r="B272" s="425" t="s">
        <v>1109</v>
      </c>
      <c r="C272" s="415" t="s">
        <v>763</v>
      </c>
      <c r="D272" s="560"/>
      <c r="E272" s="646"/>
      <c r="F272" s="647"/>
      <c r="G272" s="646"/>
      <c r="H272" s="684"/>
      <c r="I272" s="649"/>
      <c r="J272" s="673"/>
      <c r="K272" s="646"/>
      <c r="L272" s="647"/>
      <c r="M272" s="646"/>
      <c r="N272" s="647"/>
      <c r="O272" s="646"/>
      <c r="P272" s="647"/>
      <c r="Q272" s="646">
        <f t="shared" si="83"/>
        <v>0</v>
      </c>
      <c r="R272" s="647">
        <f t="shared" si="85"/>
        <v>0</v>
      </c>
      <c r="S272" s="412"/>
    </row>
    <row r="273" s="388" customFormat="1">
      <c r="A273" s="413" t="s">
        <v>1110</v>
      </c>
      <c r="B273" s="425" t="s">
        <v>1100</v>
      </c>
      <c r="C273" s="415" t="s">
        <v>763</v>
      </c>
      <c r="D273" s="560"/>
      <c r="E273" s="646"/>
      <c r="F273" s="647"/>
      <c r="G273" s="646"/>
      <c r="H273" s="684"/>
      <c r="I273" s="649"/>
      <c r="J273" s="673"/>
      <c r="K273" s="646"/>
      <c r="L273" s="647"/>
      <c r="M273" s="646"/>
      <c r="N273" s="647"/>
      <c r="O273" s="646"/>
      <c r="P273" s="647"/>
      <c r="Q273" s="646">
        <f t="shared" si="83"/>
        <v>0</v>
      </c>
      <c r="R273" s="647">
        <f t="shared" si="85"/>
        <v>0</v>
      </c>
      <c r="S273" s="412"/>
    </row>
    <row r="274" s="388" customFormat="1">
      <c r="A274" s="426" t="s">
        <v>1111</v>
      </c>
      <c r="B274" s="427" t="s">
        <v>1112</v>
      </c>
      <c r="C274" s="428" t="s">
        <v>763</v>
      </c>
      <c r="D274" s="653"/>
      <c r="E274" s="654"/>
      <c r="F274" s="655">
        <v>26.870236089999999</v>
      </c>
      <c r="G274" s="654">
        <v>18.500659049999996</v>
      </c>
      <c r="H274" s="728">
        <v>18.500659049999996</v>
      </c>
      <c r="I274" s="657">
        <v>49.749025899999999</v>
      </c>
      <c r="J274" s="729">
        <v>49.749025899999999</v>
      </c>
      <c r="K274" s="654"/>
      <c r="L274" s="655">
        <v>53.629549599999997</v>
      </c>
      <c r="M274" s="654"/>
      <c r="N274" s="655"/>
      <c r="O274" s="654"/>
      <c r="P274" s="655"/>
      <c r="Q274" s="654">
        <f t="shared" si="83"/>
        <v>68.249684949999988</v>
      </c>
      <c r="R274" s="655">
        <f t="shared" si="85"/>
        <v>68.249684949999988</v>
      </c>
      <c r="S274" s="412"/>
    </row>
    <row r="275" s="388" customFormat="1">
      <c r="A275" s="413" t="s">
        <v>1113</v>
      </c>
      <c r="B275" s="425" t="s">
        <v>1100</v>
      </c>
      <c r="C275" s="415" t="s">
        <v>763</v>
      </c>
      <c r="D275" s="674"/>
      <c r="E275" s="646"/>
      <c r="F275" s="647"/>
      <c r="G275" s="646"/>
      <c r="H275" s="684"/>
      <c r="I275" s="649"/>
      <c r="J275" s="673"/>
      <c r="K275" s="646"/>
      <c r="L275" s="647">
        <v>18.44929144</v>
      </c>
      <c r="M275" s="646"/>
      <c r="N275" s="647"/>
      <c r="O275" s="646"/>
      <c r="P275" s="647"/>
      <c r="Q275" s="646">
        <f t="shared" si="83"/>
        <v>0</v>
      </c>
      <c r="R275" s="647">
        <f t="shared" si="85"/>
        <v>0</v>
      </c>
      <c r="S275" s="412"/>
    </row>
    <row r="276" s="388" customFormat="1">
      <c r="A276" s="413" t="s">
        <v>1114</v>
      </c>
      <c r="B276" s="414" t="s">
        <v>1115</v>
      </c>
      <c r="C276" s="415" t="s">
        <v>763</v>
      </c>
      <c r="D276" s="560"/>
      <c r="E276" s="646"/>
      <c r="F276" s="647"/>
      <c r="G276" s="646"/>
      <c r="H276" s="684"/>
      <c r="I276" s="649"/>
      <c r="J276" s="673"/>
      <c r="K276" s="646"/>
      <c r="L276" s="647"/>
      <c r="M276" s="646"/>
      <c r="N276" s="647"/>
      <c r="O276" s="646"/>
      <c r="P276" s="647"/>
      <c r="Q276" s="646">
        <f t="shared" si="83"/>
        <v>0</v>
      </c>
      <c r="R276" s="647">
        <f t="shared" si="85"/>
        <v>0</v>
      </c>
      <c r="S276" s="412"/>
    </row>
    <row r="277" s="388" customFormat="1">
      <c r="A277" s="413" t="s">
        <v>1116</v>
      </c>
      <c r="B277" s="425" t="s">
        <v>1100</v>
      </c>
      <c r="C277" s="415" t="s">
        <v>763</v>
      </c>
      <c r="D277" s="560"/>
      <c r="E277" s="646"/>
      <c r="F277" s="647"/>
      <c r="G277" s="646"/>
      <c r="H277" s="684"/>
      <c r="I277" s="649"/>
      <c r="J277" s="673"/>
      <c r="K277" s="646"/>
      <c r="L277" s="647"/>
      <c r="M277" s="646"/>
      <c r="N277" s="647"/>
      <c r="O277" s="646"/>
      <c r="P277" s="647"/>
      <c r="Q277" s="646">
        <f t="shared" si="83"/>
        <v>0</v>
      </c>
      <c r="R277" s="647">
        <f t="shared" si="85"/>
        <v>0</v>
      </c>
      <c r="S277" s="412"/>
    </row>
    <row r="278" s="388" customFormat="1">
      <c r="A278" s="426" t="s">
        <v>1117</v>
      </c>
      <c r="B278" s="427" t="s">
        <v>1118</v>
      </c>
      <c r="C278" s="428" t="s">
        <v>763</v>
      </c>
      <c r="D278" s="564"/>
      <c r="E278" s="654"/>
      <c r="F278" s="655"/>
      <c r="G278" s="654">
        <v>42.610551100000002</v>
      </c>
      <c r="H278" s="728">
        <v>42.610551100000002</v>
      </c>
      <c r="I278" s="657">
        <v>0.91237937999999996</v>
      </c>
      <c r="J278" s="729">
        <f>0.91237938</f>
        <v>0.91237937999999996</v>
      </c>
      <c r="K278" s="654"/>
      <c r="L278" s="655">
        <v>0.37961821000000001</v>
      </c>
      <c r="M278" s="654"/>
      <c r="N278" s="655"/>
      <c r="O278" s="654"/>
      <c r="P278" s="655"/>
      <c r="Q278" s="654">
        <f t="shared" si="83"/>
        <v>43.522930479999999</v>
      </c>
      <c r="R278" s="655">
        <f t="shared" si="85"/>
        <v>43.522930479999999</v>
      </c>
      <c r="S278" s="412"/>
    </row>
    <row r="279" s="388" customFormat="1">
      <c r="A279" s="413" t="s">
        <v>1119</v>
      </c>
      <c r="B279" s="425" t="s">
        <v>1100</v>
      </c>
      <c r="C279" s="415" t="s">
        <v>763</v>
      </c>
      <c r="D279" s="560"/>
      <c r="E279" s="646"/>
      <c r="F279" s="647"/>
      <c r="G279" s="646"/>
      <c r="H279" s="684"/>
      <c r="I279" s="649"/>
      <c r="J279" s="673"/>
      <c r="K279" s="646"/>
      <c r="L279" s="647"/>
      <c r="M279" s="646"/>
      <c r="N279" s="647"/>
      <c r="O279" s="646"/>
      <c r="P279" s="647"/>
      <c r="Q279" s="646">
        <f t="shared" si="83"/>
        <v>0</v>
      </c>
      <c r="R279" s="647">
        <f t="shared" si="85"/>
        <v>0</v>
      </c>
      <c r="S279" s="412"/>
    </row>
    <row r="280" s="388" customFormat="1" ht="15.75" customHeight="1">
      <c r="A280" s="413" t="s">
        <v>1120</v>
      </c>
      <c r="B280" s="414" t="s">
        <v>1121</v>
      </c>
      <c r="C280" s="415" t="s">
        <v>763</v>
      </c>
      <c r="D280" s="560"/>
      <c r="E280" s="646"/>
      <c r="F280" s="647"/>
      <c r="G280" s="646"/>
      <c r="H280" s="684"/>
      <c r="I280" s="649"/>
      <c r="J280" s="673"/>
      <c r="K280" s="646"/>
      <c r="L280" s="647"/>
      <c r="M280" s="646"/>
      <c r="N280" s="647"/>
      <c r="O280" s="646"/>
      <c r="P280" s="647"/>
      <c r="Q280" s="646">
        <f t="shared" si="83"/>
        <v>0</v>
      </c>
      <c r="R280" s="647">
        <f t="shared" si="85"/>
        <v>0</v>
      </c>
      <c r="S280" s="412"/>
    </row>
    <row r="281" s="388" customFormat="1">
      <c r="A281" s="413" t="s">
        <v>1122</v>
      </c>
      <c r="B281" s="425" t="s">
        <v>1100</v>
      </c>
      <c r="C281" s="415" t="s">
        <v>763</v>
      </c>
      <c r="D281" s="560"/>
      <c r="E281" s="646"/>
      <c r="F281" s="647"/>
      <c r="G281" s="646"/>
      <c r="H281" s="684"/>
      <c r="I281" s="649"/>
      <c r="J281" s="673"/>
      <c r="K281" s="646"/>
      <c r="L281" s="647"/>
      <c r="M281" s="646"/>
      <c r="N281" s="647"/>
      <c r="O281" s="646"/>
      <c r="P281" s="647"/>
      <c r="Q281" s="646">
        <f t="shared" si="83"/>
        <v>0</v>
      </c>
      <c r="R281" s="647">
        <f t="shared" si="85"/>
        <v>0</v>
      </c>
      <c r="S281" s="412"/>
    </row>
    <row r="282" s="388" customFormat="1">
      <c r="A282" s="413" t="s">
        <v>1123</v>
      </c>
      <c r="B282" s="414" t="s">
        <v>1124</v>
      </c>
      <c r="C282" s="415" t="s">
        <v>763</v>
      </c>
      <c r="D282" s="560"/>
      <c r="E282" s="646"/>
      <c r="F282" s="647"/>
      <c r="G282" s="646"/>
      <c r="H282" s="684"/>
      <c r="I282" s="649"/>
      <c r="J282" s="673"/>
      <c r="K282" s="646"/>
      <c r="L282" s="647"/>
      <c r="M282" s="646"/>
      <c r="N282" s="647"/>
      <c r="O282" s="646"/>
      <c r="P282" s="647"/>
      <c r="Q282" s="646">
        <f t="shared" si="83"/>
        <v>0</v>
      </c>
      <c r="R282" s="647">
        <f t="shared" si="85"/>
        <v>0</v>
      </c>
      <c r="S282" s="412"/>
    </row>
    <row r="283" s="388" customFormat="1">
      <c r="A283" s="413" t="s">
        <v>1125</v>
      </c>
      <c r="B283" s="425" t="s">
        <v>1100</v>
      </c>
      <c r="C283" s="415" t="s">
        <v>763</v>
      </c>
      <c r="D283" s="560"/>
      <c r="E283" s="646"/>
      <c r="F283" s="647"/>
      <c r="G283" s="646"/>
      <c r="H283" s="684"/>
      <c r="I283" s="649"/>
      <c r="J283" s="673"/>
      <c r="K283" s="646"/>
      <c r="L283" s="647"/>
      <c r="M283" s="646"/>
      <c r="N283" s="647"/>
      <c r="O283" s="646"/>
      <c r="P283" s="647"/>
      <c r="Q283" s="646">
        <f t="shared" si="83"/>
        <v>0</v>
      </c>
      <c r="R283" s="647">
        <f t="shared" si="85"/>
        <v>0</v>
      </c>
      <c r="S283" s="412"/>
    </row>
    <row r="284" s="388" customFormat="1" ht="31.5">
      <c r="A284" s="413" t="s">
        <v>1126</v>
      </c>
      <c r="B284" s="425" t="s">
        <v>1127</v>
      </c>
      <c r="C284" s="415" t="s">
        <v>763</v>
      </c>
      <c r="D284" s="560"/>
      <c r="E284" s="646"/>
      <c r="F284" s="647"/>
      <c r="G284" s="646"/>
      <c r="H284" s="684"/>
      <c r="I284" s="649"/>
      <c r="J284" s="673"/>
      <c r="K284" s="646"/>
      <c r="L284" s="647"/>
      <c r="M284" s="646"/>
      <c r="N284" s="647"/>
      <c r="O284" s="646"/>
      <c r="P284" s="647"/>
      <c r="Q284" s="646">
        <f t="shared" si="83"/>
        <v>0</v>
      </c>
      <c r="R284" s="647">
        <f t="shared" si="85"/>
        <v>0</v>
      </c>
      <c r="S284" s="412"/>
    </row>
    <row r="285" s="388" customFormat="1">
      <c r="A285" s="413" t="s">
        <v>1128</v>
      </c>
      <c r="B285" s="425" t="s">
        <v>1100</v>
      </c>
      <c r="C285" s="415" t="s">
        <v>763</v>
      </c>
      <c r="D285" s="560"/>
      <c r="E285" s="646"/>
      <c r="F285" s="647"/>
      <c r="G285" s="646"/>
      <c r="H285" s="684"/>
      <c r="I285" s="649"/>
      <c r="J285" s="673"/>
      <c r="K285" s="646"/>
      <c r="L285" s="647"/>
      <c r="M285" s="646"/>
      <c r="N285" s="647"/>
      <c r="O285" s="646"/>
      <c r="P285" s="647"/>
      <c r="Q285" s="646">
        <f t="shared" si="83"/>
        <v>0</v>
      </c>
      <c r="R285" s="647">
        <f t="shared" ref="R285:R286" si="86">H285+J285+L285+N285+P285</f>
        <v>0</v>
      </c>
      <c r="S285" s="412"/>
    </row>
    <row r="286" s="388" customFormat="1">
      <c r="A286" s="413" t="s">
        <v>1129</v>
      </c>
      <c r="B286" s="425" t="s">
        <v>778</v>
      </c>
      <c r="C286" s="415" t="s">
        <v>763</v>
      </c>
      <c r="D286" s="560"/>
      <c r="E286" s="646"/>
      <c r="F286" s="647"/>
      <c r="G286" s="646"/>
      <c r="H286" s="684"/>
      <c r="I286" s="649"/>
      <c r="J286" s="673"/>
      <c r="K286" s="646"/>
      <c r="L286" s="647"/>
      <c r="M286" s="646"/>
      <c r="N286" s="647"/>
      <c r="O286" s="646"/>
      <c r="P286" s="647"/>
      <c r="Q286" s="646">
        <f t="shared" si="83"/>
        <v>0</v>
      </c>
      <c r="R286" s="647">
        <f t="shared" si="86"/>
        <v>0</v>
      </c>
      <c r="S286" s="412"/>
    </row>
    <row r="287" s="388" customFormat="1">
      <c r="A287" s="413" t="s">
        <v>1130</v>
      </c>
      <c r="B287" s="485" t="s">
        <v>1100</v>
      </c>
      <c r="C287" s="415" t="s">
        <v>763</v>
      </c>
      <c r="D287" s="560"/>
      <c r="E287" s="646"/>
      <c r="F287" s="647"/>
      <c r="G287" s="646"/>
      <c r="H287" s="684"/>
      <c r="I287" s="649"/>
      <c r="J287" s="673"/>
      <c r="K287" s="646"/>
      <c r="L287" s="647"/>
      <c r="M287" s="646"/>
      <c r="N287" s="647"/>
      <c r="O287" s="646"/>
      <c r="P287" s="647"/>
      <c r="Q287" s="646">
        <f t="shared" si="83"/>
        <v>0</v>
      </c>
      <c r="R287" s="647">
        <f t="shared" ref="R287:R313" si="87">G287+I287+K287+N287+P287</f>
        <v>0</v>
      </c>
      <c r="S287" s="412"/>
    </row>
    <row r="288" s="388" customFormat="1">
      <c r="A288" s="413" t="s">
        <v>1131</v>
      </c>
      <c r="B288" s="425" t="s">
        <v>780</v>
      </c>
      <c r="C288" s="415" t="s">
        <v>763</v>
      </c>
      <c r="D288" s="560"/>
      <c r="E288" s="646"/>
      <c r="F288" s="647"/>
      <c r="G288" s="646"/>
      <c r="H288" s="684"/>
      <c r="I288" s="649"/>
      <c r="J288" s="673"/>
      <c r="K288" s="646"/>
      <c r="L288" s="647"/>
      <c r="M288" s="646"/>
      <c r="N288" s="647"/>
      <c r="O288" s="646"/>
      <c r="P288" s="647"/>
      <c r="Q288" s="646">
        <f t="shared" si="83"/>
        <v>0</v>
      </c>
      <c r="R288" s="647">
        <f t="shared" si="87"/>
        <v>0</v>
      </c>
      <c r="S288" s="412"/>
    </row>
    <row r="289" s="388" customFormat="1">
      <c r="A289" s="413" t="s">
        <v>1132</v>
      </c>
      <c r="B289" s="485" t="s">
        <v>1100</v>
      </c>
      <c r="C289" s="415" t="s">
        <v>763</v>
      </c>
      <c r="D289" s="560"/>
      <c r="E289" s="646"/>
      <c r="F289" s="647"/>
      <c r="G289" s="646"/>
      <c r="H289" s="684"/>
      <c r="I289" s="649"/>
      <c r="J289" s="673"/>
      <c r="K289" s="646"/>
      <c r="L289" s="647"/>
      <c r="M289" s="646"/>
      <c r="N289" s="647"/>
      <c r="O289" s="646"/>
      <c r="P289" s="647"/>
      <c r="Q289" s="646">
        <f t="shared" si="83"/>
        <v>0</v>
      </c>
      <c r="R289" s="647">
        <f t="shared" si="87"/>
        <v>0</v>
      </c>
      <c r="S289" s="412"/>
    </row>
    <row r="290" s="388" customFormat="1">
      <c r="A290" s="426" t="s">
        <v>1133</v>
      </c>
      <c r="B290" s="730" t="s">
        <v>1134</v>
      </c>
      <c r="C290" s="428" t="s">
        <v>763</v>
      </c>
      <c r="D290" s="564"/>
      <c r="E290" s="654"/>
      <c r="F290" s="655"/>
      <c r="G290" s="654"/>
      <c r="H290" s="728"/>
      <c r="I290" s="657">
        <v>4.1450925400000003</v>
      </c>
      <c r="J290" s="729">
        <v>4.1450925400000003</v>
      </c>
      <c r="K290" s="654"/>
      <c r="L290" s="655">
        <v>26.44183219</v>
      </c>
      <c r="M290" s="654"/>
      <c r="N290" s="655"/>
      <c r="O290" s="654"/>
      <c r="P290" s="655"/>
      <c r="Q290" s="654">
        <f t="shared" si="83"/>
        <v>4.1450925400000003</v>
      </c>
      <c r="R290" s="655">
        <f t="shared" si="87"/>
        <v>4.1450925400000003</v>
      </c>
      <c r="S290" s="412"/>
    </row>
    <row r="291" s="388" customFormat="1">
      <c r="A291" s="413" t="s">
        <v>1135</v>
      </c>
      <c r="B291" s="425" t="s">
        <v>1100</v>
      </c>
      <c r="C291" s="415" t="s">
        <v>763</v>
      </c>
      <c r="D291" s="560"/>
      <c r="E291" s="646"/>
      <c r="F291" s="647"/>
      <c r="G291" s="646"/>
      <c r="H291" s="684"/>
      <c r="I291" s="649"/>
      <c r="J291" s="673"/>
      <c r="K291" s="646"/>
      <c r="L291" s="647"/>
      <c r="M291" s="646"/>
      <c r="N291" s="647"/>
      <c r="O291" s="646"/>
      <c r="P291" s="647"/>
      <c r="Q291" s="646">
        <f t="shared" si="83"/>
        <v>0</v>
      </c>
      <c r="R291" s="647">
        <f t="shared" si="87"/>
        <v>0</v>
      </c>
      <c r="S291" s="412"/>
    </row>
    <row r="292" s="388" customFormat="1">
      <c r="A292" s="718" t="s">
        <v>1136</v>
      </c>
      <c r="B292" s="719" t="s">
        <v>1137</v>
      </c>
      <c r="C292" s="720" t="s">
        <v>763</v>
      </c>
      <c r="D292" s="721"/>
      <c r="E292" s="722">
        <f>E293+E295+E300+E302+E304+E306+E308+E310+E312</f>
        <v>0</v>
      </c>
      <c r="F292" s="723">
        <f>F293+F295+F300+F302+F304+F306+F308+F310+F312</f>
        <v>16.132053240000001</v>
      </c>
      <c r="G292" s="722">
        <f>G293+G295+G300+G302+G304+G306+G308+G310+G312</f>
        <v>85.368490030000004</v>
      </c>
      <c r="H292" s="724">
        <f>H293+H295+H300+H302+H304+H306+H308+H310+H312</f>
        <v>85.368490030000004</v>
      </c>
      <c r="I292" s="727">
        <v>0</v>
      </c>
      <c r="J292" s="725">
        <f t="shared" ref="J292:Q292" si="88">J293+J295+J300+J302+J304+J306+J308+J310+J312</f>
        <v>122.17069005000002</v>
      </c>
      <c r="K292" s="722">
        <f t="shared" si="88"/>
        <v>0</v>
      </c>
      <c r="L292" s="723">
        <f t="shared" si="88"/>
        <v>268.75200000000001</v>
      </c>
      <c r="M292" s="722">
        <f t="shared" si="88"/>
        <v>0</v>
      </c>
      <c r="N292" s="723">
        <f t="shared" si="88"/>
        <v>0</v>
      </c>
      <c r="O292" s="722">
        <f t="shared" si="88"/>
        <v>0</v>
      </c>
      <c r="P292" s="723">
        <f t="shared" si="88"/>
        <v>0</v>
      </c>
      <c r="Q292" s="722">
        <f t="shared" si="88"/>
        <v>207.53918007999999</v>
      </c>
      <c r="R292" s="723">
        <f t="shared" si="87"/>
        <v>85.368490030000004</v>
      </c>
      <c r="S292" s="412"/>
    </row>
    <row r="293" s="388" customFormat="1">
      <c r="A293" s="426" t="s">
        <v>1138</v>
      </c>
      <c r="B293" s="730" t="s">
        <v>1139</v>
      </c>
      <c r="C293" s="428" t="s">
        <v>763</v>
      </c>
      <c r="D293" s="564"/>
      <c r="E293" s="654"/>
      <c r="F293" s="655"/>
      <c r="G293" s="654"/>
      <c r="H293" s="728"/>
      <c r="I293" s="657"/>
      <c r="J293" s="729"/>
      <c r="K293" s="654"/>
      <c r="L293" s="655"/>
      <c r="M293" s="654"/>
      <c r="N293" s="655"/>
      <c r="O293" s="654"/>
      <c r="P293" s="655"/>
      <c r="Q293" s="654">
        <f t="shared" ref="Q293:Q355" si="89">G293+I293+K293+M293+O293</f>
        <v>0</v>
      </c>
      <c r="R293" s="655">
        <f t="shared" si="87"/>
        <v>0</v>
      </c>
      <c r="S293" s="412"/>
    </row>
    <row r="294" s="388" customFormat="1">
      <c r="A294" s="413" t="s">
        <v>1140</v>
      </c>
      <c r="B294" s="425" t="s">
        <v>1100</v>
      </c>
      <c r="C294" s="415" t="s">
        <v>763</v>
      </c>
      <c r="D294" s="560"/>
      <c r="E294" s="646"/>
      <c r="F294" s="647"/>
      <c r="G294" s="646"/>
      <c r="H294" s="684"/>
      <c r="I294" s="649"/>
      <c r="J294" s="673"/>
      <c r="K294" s="646"/>
      <c r="L294" s="647"/>
      <c r="M294" s="646"/>
      <c r="N294" s="647"/>
      <c r="O294" s="646"/>
      <c r="P294" s="647"/>
      <c r="Q294" s="646">
        <f t="shared" si="89"/>
        <v>0</v>
      </c>
      <c r="R294" s="647">
        <f t="shared" si="87"/>
        <v>0</v>
      </c>
      <c r="S294" s="412"/>
    </row>
    <row r="295" s="388" customFormat="1">
      <c r="A295" s="426" t="s">
        <v>1141</v>
      </c>
      <c r="B295" s="730" t="s">
        <v>1142</v>
      </c>
      <c r="C295" s="428" t="s">
        <v>763</v>
      </c>
      <c r="D295" s="653"/>
      <c r="E295" s="654"/>
      <c r="F295" s="655"/>
      <c r="G295" s="654"/>
      <c r="H295" s="728"/>
      <c r="I295" s="657">
        <f>I298</f>
        <v>9.1405450600000009</v>
      </c>
      <c r="J295" s="729">
        <f>J298</f>
        <v>9.1405450600000009</v>
      </c>
      <c r="K295" s="654">
        <f>K298</f>
        <v>0</v>
      </c>
      <c r="L295" s="655">
        <f>L298</f>
        <v>4.1226245800000001</v>
      </c>
      <c r="M295" s="654"/>
      <c r="N295" s="655"/>
      <c r="O295" s="654"/>
      <c r="P295" s="655"/>
      <c r="Q295" s="654">
        <f t="shared" si="89"/>
        <v>9.1405450600000009</v>
      </c>
      <c r="R295" s="655">
        <f t="shared" si="87"/>
        <v>9.1405450600000009</v>
      </c>
      <c r="S295" s="412"/>
    </row>
    <row r="296" s="388" customFormat="1">
      <c r="A296" s="413" t="s">
        <v>1143</v>
      </c>
      <c r="B296" s="425" t="s">
        <v>970</v>
      </c>
      <c r="C296" s="415" t="s">
        <v>763</v>
      </c>
      <c r="D296" s="560"/>
      <c r="E296" s="646"/>
      <c r="F296" s="647"/>
      <c r="G296" s="646"/>
      <c r="H296" s="684"/>
      <c r="I296" s="649"/>
      <c r="J296" s="673"/>
      <c r="K296" s="646"/>
      <c r="L296" s="647"/>
      <c r="M296" s="646"/>
      <c r="N296" s="647"/>
      <c r="O296" s="646"/>
      <c r="P296" s="647"/>
      <c r="Q296" s="646">
        <f t="shared" si="89"/>
        <v>0</v>
      </c>
      <c r="R296" s="647">
        <f t="shared" si="87"/>
        <v>0</v>
      </c>
      <c r="S296" s="412"/>
    </row>
    <row r="297" s="388" customFormat="1">
      <c r="A297" s="413" t="s">
        <v>1144</v>
      </c>
      <c r="B297" s="485" t="s">
        <v>1100</v>
      </c>
      <c r="C297" s="415" t="s">
        <v>763</v>
      </c>
      <c r="D297" s="560"/>
      <c r="E297" s="646"/>
      <c r="F297" s="647"/>
      <c r="G297" s="646"/>
      <c r="H297" s="684"/>
      <c r="I297" s="649"/>
      <c r="J297" s="673"/>
      <c r="K297" s="646"/>
      <c r="L297" s="647"/>
      <c r="M297" s="646"/>
      <c r="N297" s="647"/>
      <c r="O297" s="646"/>
      <c r="P297" s="647"/>
      <c r="Q297" s="646">
        <f t="shared" si="89"/>
        <v>0</v>
      </c>
      <c r="R297" s="647">
        <f t="shared" si="87"/>
        <v>0</v>
      </c>
      <c r="S297" s="412"/>
    </row>
    <row r="298" s="388" customFormat="1">
      <c r="A298" s="413" t="s">
        <v>1145</v>
      </c>
      <c r="B298" s="425" t="s">
        <v>1146</v>
      </c>
      <c r="C298" s="415" t="s">
        <v>763</v>
      </c>
      <c r="D298" s="560"/>
      <c r="E298" s="646"/>
      <c r="F298" s="647"/>
      <c r="G298" s="646"/>
      <c r="H298" s="684"/>
      <c r="I298" s="649">
        <v>9.1405450600000009</v>
      </c>
      <c r="J298" s="673">
        <v>9.1405450600000009</v>
      </c>
      <c r="K298" s="646"/>
      <c r="L298" s="647">
        <v>4.1226245800000001</v>
      </c>
      <c r="M298" s="646"/>
      <c r="N298" s="647"/>
      <c r="O298" s="646"/>
      <c r="P298" s="647"/>
      <c r="Q298" s="646">
        <f t="shared" si="89"/>
        <v>9.1405450600000009</v>
      </c>
      <c r="R298" s="647">
        <f t="shared" si="87"/>
        <v>9.1405450600000009</v>
      </c>
      <c r="S298" s="412"/>
    </row>
    <row r="299" s="388" customFormat="1">
      <c r="A299" s="413" t="s">
        <v>1147</v>
      </c>
      <c r="B299" s="485" t="s">
        <v>1100</v>
      </c>
      <c r="C299" s="415" t="s">
        <v>763</v>
      </c>
      <c r="D299" s="674"/>
      <c r="E299" s="646"/>
      <c r="F299" s="647"/>
      <c r="G299" s="646"/>
      <c r="H299" s="684"/>
      <c r="I299" s="649"/>
      <c r="J299" s="673"/>
      <c r="K299" s="646"/>
      <c r="L299" s="647"/>
      <c r="M299" s="646"/>
      <c r="N299" s="647"/>
      <c r="O299" s="646"/>
      <c r="P299" s="647"/>
      <c r="Q299" s="646">
        <f t="shared" si="89"/>
        <v>0</v>
      </c>
      <c r="R299" s="647">
        <f t="shared" si="87"/>
        <v>0</v>
      </c>
      <c r="S299" s="412"/>
    </row>
    <row r="300" s="388" customFormat="1" ht="31.5">
      <c r="A300" s="426" t="s">
        <v>1148</v>
      </c>
      <c r="B300" s="730" t="s">
        <v>1149</v>
      </c>
      <c r="C300" s="428" t="s">
        <v>763</v>
      </c>
      <c r="D300" s="653"/>
      <c r="E300" s="654"/>
      <c r="F300" s="655"/>
      <c r="G300" s="654"/>
      <c r="H300" s="728"/>
      <c r="I300" s="657">
        <v>2.0485743799999998</v>
      </c>
      <c r="J300" s="729">
        <v>2.0485743799999998</v>
      </c>
      <c r="K300" s="654"/>
      <c r="L300" s="655">
        <v>1.43552145</v>
      </c>
      <c r="M300" s="654"/>
      <c r="N300" s="655"/>
      <c r="O300" s="654"/>
      <c r="P300" s="655"/>
      <c r="Q300" s="654">
        <f t="shared" si="89"/>
        <v>2.0485743799999998</v>
      </c>
      <c r="R300" s="655">
        <f t="shared" si="87"/>
        <v>2.0485743799999998</v>
      </c>
      <c r="S300" s="412"/>
    </row>
    <row r="301" s="388" customFormat="1">
      <c r="A301" s="413" t="s">
        <v>1150</v>
      </c>
      <c r="B301" s="425" t="s">
        <v>1100</v>
      </c>
      <c r="C301" s="415" t="s">
        <v>763</v>
      </c>
      <c r="D301" s="674"/>
      <c r="E301" s="646"/>
      <c r="F301" s="647"/>
      <c r="G301" s="646"/>
      <c r="H301" s="684"/>
      <c r="I301" s="649"/>
      <c r="J301" s="673"/>
      <c r="K301" s="646"/>
      <c r="L301" s="647"/>
      <c r="M301" s="646"/>
      <c r="N301" s="647"/>
      <c r="O301" s="646"/>
      <c r="P301" s="647"/>
      <c r="Q301" s="646">
        <f t="shared" si="89"/>
        <v>0</v>
      </c>
      <c r="R301" s="647">
        <f t="shared" si="87"/>
        <v>0</v>
      </c>
      <c r="S301" s="412"/>
    </row>
    <row r="302" s="388" customFormat="1">
      <c r="A302" s="426" t="s">
        <v>1151</v>
      </c>
      <c r="B302" s="730" t="s">
        <v>1152</v>
      </c>
      <c r="C302" s="428" t="s">
        <v>763</v>
      </c>
      <c r="D302" s="653"/>
      <c r="E302" s="654"/>
      <c r="F302" s="655"/>
      <c r="G302" s="654"/>
      <c r="H302" s="728"/>
      <c r="I302" s="657"/>
      <c r="J302" s="729"/>
      <c r="K302" s="654"/>
      <c r="L302" s="655"/>
      <c r="M302" s="654"/>
      <c r="N302" s="655"/>
      <c r="O302" s="654"/>
      <c r="P302" s="655"/>
      <c r="Q302" s="654">
        <f t="shared" si="89"/>
        <v>0</v>
      </c>
      <c r="R302" s="655">
        <f t="shared" si="87"/>
        <v>0</v>
      </c>
      <c r="S302" s="412"/>
    </row>
    <row r="303" s="388" customFormat="1">
      <c r="A303" s="413" t="s">
        <v>1153</v>
      </c>
      <c r="B303" s="425" t="s">
        <v>1100</v>
      </c>
      <c r="C303" s="415" t="s">
        <v>763</v>
      </c>
      <c r="D303" s="674"/>
      <c r="E303" s="646"/>
      <c r="F303" s="647"/>
      <c r="G303" s="646"/>
      <c r="H303" s="684"/>
      <c r="I303" s="649"/>
      <c r="J303" s="673"/>
      <c r="K303" s="646"/>
      <c r="L303" s="647"/>
      <c r="M303" s="646"/>
      <c r="N303" s="647"/>
      <c r="O303" s="646"/>
      <c r="P303" s="647"/>
      <c r="Q303" s="646">
        <f t="shared" si="89"/>
        <v>0</v>
      </c>
      <c r="R303" s="647">
        <f t="shared" si="87"/>
        <v>0</v>
      </c>
      <c r="S303" s="412"/>
    </row>
    <row r="304" s="388" customFormat="1">
      <c r="A304" s="426" t="s">
        <v>1154</v>
      </c>
      <c r="B304" s="730" t="s">
        <v>1155</v>
      </c>
      <c r="C304" s="428" t="s">
        <v>763</v>
      </c>
      <c r="D304" s="564"/>
      <c r="E304" s="654"/>
      <c r="F304" s="655"/>
      <c r="G304" s="654"/>
      <c r="H304" s="728"/>
      <c r="I304" s="657"/>
      <c r="J304" s="729"/>
      <c r="K304" s="654"/>
      <c r="L304" s="655">
        <v>2.4787098099999998</v>
      </c>
      <c r="M304" s="654"/>
      <c r="N304" s="655"/>
      <c r="O304" s="654"/>
      <c r="P304" s="655"/>
      <c r="Q304" s="654">
        <f t="shared" si="89"/>
        <v>0</v>
      </c>
      <c r="R304" s="655">
        <f t="shared" si="87"/>
        <v>0</v>
      </c>
      <c r="S304" s="412"/>
    </row>
    <row r="305" s="388" customFormat="1">
      <c r="A305" s="413" t="s">
        <v>1156</v>
      </c>
      <c r="B305" s="425" t="s">
        <v>1100</v>
      </c>
      <c r="C305" s="415" t="s">
        <v>763</v>
      </c>
      <c r="D305" s="560"/>
      <c r="E305" s="646"/>
      <c r="F305" s="647"/>
      <c r="G305" s="646"/>
      <c r="H305" s="684"/>
      <c r="I305" s="649"/>
      <c r="J305" s="673"/>
      <c r="K305" s="646"/>
      <c r="L305" s="647"/>
      <c r="M305" s="646"/>
      <c r="N305" s="647"/>
      <c r="O305" s="646"/>
      <c r="P305" s="647"/>
      <c r="Q305" s="646">
        <f t="shared" si="89"/>
        <v>0</v>
      </c>
      <c r="R305" s="647">
        <f t="shared" si="87"/>
        <v>0</v>
      </c>
      <c r="S305" s="412"/>
    </row>
    <row r="306" s="388" customFormat="1">
      <c r="A306" s="426" t="s">
        <v>1157</v>
      </c>
      <c r="B306" s="730" t="s">
        <v>1158</v>
      </c>
      <c r="C306" s="428" t="s">
        <v>763</v>
      </c>
      <c r="D306" s="564"/>
      <c r="E306" s="654"/>
      <c r="F306" s="655"/>
      <c r="G306" s="654"/>
      <c r="H306" s="728"/>
      <c r="I306" s="657"/>
      <c r="J306" s="729"/>
      <c r="K306" s="654"/>
      <c r="L306" s="655">
        <v>31.154691569999997</v>
      </c>
      <c r="M306" s="654"/>
      <c r="N306" s="655"/>
      <c r="O306" s="654"/>
      <c r="P306" s="655"/>
      <c r="Q306" s="654">
        <f t="shared" si="89"/>
        <v>0</v>
      </c>
      <c r="R306" s="655">
        <f t="shared" si="87"/>
        <v>0</v>
      </c>
      <c r="S306" s="412"/>
    </row>
    <row r="307" s="388" customFormat="1">
      <c r="A307" s="413" t="s">
        <v>1159</v>
      </c>
      <c r="B307" s="425" t="s">
        <v>1100</v>
      </c>
      <c r="C307" s="415" t="s">
        <v>763</v>
      </c>
      <c r="D307" s="560"/>
      <c r="E307" s="646"/>
      <c r="F307" s="647"/>
      <c r="G307" s="646"/>
      <c r="H307" s="684"/>
      <c r="I307" s="649"/>
      <c r="J307" s="673"/>
      <c r="K307" s="646"/>
      <c r="L307" s="647"/>
      <c r="M307" s="646"/>
      <c r="N307" s="647"/>
      <c r="O307" s="646"/>
      <c r="P307" s="647"/>
      <c r="Q307" s="646">
        <f t="shared" si="89"/>
        <v>0</v>
      </c>
      <c r="R307" s="647">
        <f t="shared" si="87"/>
        <v>0</v>
      </c>
      <c r="S307" s="412"/>
    </row>
    <row r="308" s="388" customFormat="1">
      <c r="A308" s="426" t="s">
        <v>1160</v>
      </c>
      <c r="B308" s="730" t="s">
        <v>1161</v>
      </c>
      <c r="C308" s="428" t="s">
        <v>763</v>
      </c>
      <c r="D308" s="564"/>
      <c r="E308" s="654"/>
      <c r="F308" s="655">
        <v>16.132053240000001</v>
      </c>
      <c r="G308" s="654">
        <v>85.368490030000004</v>
      </c>
      <c r="H308" s="728">
        <v>85.368490030000004</v>
      </c>
      <c r="I308" s="657">
        <v>22.736853</v>
      </c>
      <c r="J308" s="729">
        <v>22.736853</v>
      </c>
      <c r="K308" s="654"/>
      <c r="L308" s="655">
        <v>137.86918807000001</v>
      </c>
      <c r="M308" s="654"/>
      <c r="N308" s="655"/>
      <c r="O308" s="654"/>
      <c r="P308" s="655"/>
      <c r="Q308" s="654">
        <f t="shared" si="89"/>
        <v>108.10534303</v>
      </c>
      <c r="R308" s="655">
        <f t="shared" si="87"/>
        <v>108.10534303</v>
      </c>
      <c r="S308" s="412"/>
    </row>
    <row r="309" s="388" customFormat="1">
      <c r="A309" s="413" t="s">
        <v>1162</v>
      </c>
      <c r="B309" s="425" t="s">
        <v>1100</v>
      </c>
      <c r="C309" s="415" t="s">
        <v>763</v>
      </c>
      <c r="D309" s="560"/>
      <c r="E309" s="646"/>
      <c r="F309" s="647"/>
      <c r="G309" s="646"/>
      <c r="H309" s="684"/>
      <c r="I309" s="649"/>
      <c r="J309" s="673"/>
      <c r="K309" s="646"/>
      <c r="L309" s="647"/>
      <c r="M309" s="646"/>
      <c r="N309" s="647"/>
      <c r="O309" s="646"/>
      <c r="P309" s="647"/>
      <c r="Q309" s="646">
        <f t="shared" si="89"/>
        <v>0</v>
      </c>
      <c r="R309" s="647">
        <f t="shared" si="87"/>
        <v>0</v>
      </c>
      <c r="S309" s="412"/>
    </row>
    <row r="310" s="388" customFormat="1" ht="31.5">
      <c r="A310" s="426" t="s">
        <v>1163</v>
      </c>
      <c r="B310" s="730" t="s">
        <v>1164</v>
      </c>
      <c r="C310" s="428" t="s">
        <v>763</v>
      </c>
      <c r="D310" s="564"/>
      <c r="E310" s="654"/>
      <c r="F310" s="655"/>
      <c r="G310" s="654"/>
      <c r="H310" s="728"/>
      <c r="I310" s="657"/>
      <c r="J310" s="729"/>
      <c r="K310" s="654"/>
      <c r="L310" s="655">
        <f>3.880912+9.619088</f>
        <v>13.5</v>
      </c>
      <c r="M310" s="654"/>
      <c r="N310" s="655"/>
      <c r="O310" s="654"/>
      <c r="P310" s="655"/>
      <c r="Q310" s="654">
        <f t="shared" si="89"/>
        <v>0</v>
      </c>
      <c r="R310" s="655">
        <f t="shared" si="87"/>
        <v>0</v>
      </c>
      <c r="S310" s="412"/>
    </row>
    <row r="311" s="388" customFormat="1">
      <c r="A311" s="413" t="s">
        <v>1165</v>
      </c>
      <c r="B311" s="425" t="s">
        <v>1100</v>
      </c>
      <c r="C311" s="415" t="s">
        <v>763</v>
      </c>
      <c r="D311" s="560"/>
      <c r="E311" s="646"/>
      <c r="F311" s="647"/>
      <c r="G311" s="646"/>
      <c r="H311" s="684"/>
      <c r="I311" s="649"/>
      <c r="J311" s="673"/>
      <c r="K311" s="646"/>
      <c r="L311" s="647"/>
      <c r="M311" s="646"/>
      <c r="N311" s="647"/>
      <c r="O311" s="646"/>
      <c r="P311" s="647"/>
      <c r="Q311" s="646">
        <f t="shared" si="89"/>
        <v>0</v>
      </c>
      <c r="R311" s="647">
        <f t="shared" si="87"/>
        <v>0</v>
      </c>
      <c r="S311" s="412"/>
    </row>
    <row r="312" s="388" customFormat="1">
      <c r="A312" s="426" t="s">
        <v>1166</v>
      </c>
      <c r="B312" s="730" t="s">
        <v>1167</v>
      </c>
      <c r="C312" s="428" t="s">
        <v>763</v>
      </c>
      <c r="D312" s="564"/>
      <c r="E312" s="654"/>
      <c r="F312" s="655"/>
      <c r="G312" s="654"/>
      <c r="H312" s="728"/>
      <c r="I312" s="657">
        <f>122.17069005-I308-I300-I295</f>
        <v>88.244717610000009</v>
      </c>
      <c r="J312" s="729">
        <f>122.17069005-J308-J300-J295</f>
        <v>88.244717610000009</v>
      </c>
      <c r="K312" s="654"/>
      <c r="L312" s="655">
        <v>78.191264520000004</v>
      </c>
      <c r="M312" s="654"/>
      <c r="N312" s="655"/>
      <c r="O312" s="654"/>
      <c r="P312" s="655"/>
      <c r="Q312" s="654">
        <f t="shared" si="89"/>
        <v>88.244717610000009</v>
      </c>
      <c r="R312" s="655">
        <f t="shared" si="87"/>
        <v>88.244717610000009</v>
      </c>
      <c r="S312" s="412"/>
    </row>
    <row r="313" s="388" customFormat="1">
      <c r="A313" s="413" t="s">
        <v>1168</v>
      </c>
      <c r="B313" s="425" t="s">
        <v>1100</v>
      </c>
      <c r="C313" s="415" t="s">
        <v>763</v>
      </c>
      <c r="D313" s="560"/>
      <c r="E313" s="646"/>
      <c r="F313" s="647"/>
      <c r="G313" s="646"/>
      <c r="H313" s="684"/>
      <c r="I313" s="649"/>
      <c r="J313" s="673"/>
      <c r="K313" s="646"/>
      <c r="L313" s="647"/>
      <c r="M313" s="646"/>
      <c r="N313" s="647"/>
      <c r="O313" s="646"/>
      <c r="P313" s="647"/>
      <c r="Q313" s="646">
        <f t="shared" si="89"/>
        <v>0</v>
      </c>
      <c r="R313" s="647">
        <f t="shared" si="87"/>
        <v>0</v>
      </c>
      <c r="S313" s="412"/>
    </row>
    <row r="314" s="388" customFormat="1">
      <c r="A314" s="413" t="s">
        <v>1169</v>
      </c>
      <c r="B314" s="425" t="s">
        <v>1170</v>
      </c>
      <c r="C314" s="415" t="s">
        <v>763</v>
      </c>
      <c r="D314" s="560"/>
      <c r="E314" s="646"/>
      <c r="F314" s="647"/>
      <c r="G314" s="646"/>
      <c r="H314" s="684"/>
      <c r="I314" s="649"/>
      <c r="J314" s="673"/>
      <c r="K314" s="646"/>
      <c r="L314" s="647"/>
      <c r="M314" s="646"/>
      <c r="N314" s="647"/>
      <c r="O314" s="646"/>
      <c r="P314" s="647"/>
      <c r="Q314" s="646"/>
      <c r="R314" s="647"/>
      <c r="S314" s="412"/>
    </row>
    <row r="315" s="388" customFormat="1" ht="31.5">
      <c r="A315" s="718" t="s">
        <v>1171</v>
      </c>
      <c r="B315" s="719" t="s">
        <v>1172</v>
      </c>
      <c r="C315" s="720" t="s">
        <v>1173</v>
      </c>
      <c r="D315" s="731"/>
      <c r="E315" s="722"/>
      <c r="F315" s="723"/>
      <c r="G315" s="722">
        <f t="shared" ref="G315:P315" si="90">G176/G21</f>
        <v>1.5100127284016238</v>
      </c>
      <c r="H315" s="724">
        <f t="shared" si="90"/>
        <v>1.5100127284016238</v>
      </c>
      <c r="I315" s="727">
        <f t="shared" si="90"/>
        <v>0.95449591241297671</v>
      </c>
      <c r="J315" s="725">
        <f t="shared" si="90"/>
        <v>0.95449591241297671</v>
      </c>
      <c r="K315" s="722">
        <f t="shared" si="90"/>
        <v>1.2</v>
      </c>
      <c r="L315" s="723">
        <f t="shared" si="90"/>
        <v>1.032080339575324</v>
      </c>
      <c r="M315" s="722">
        <f t="shared" si="90"/>
        <v>1.2</v>
      </c>
      <c r="N315" s="723">
        <f t="shared" si="90"/>
        <v>1.2</v>
      </c>
      <c r="O315" s="722">
        <f t="shared" si="90"/>
        <v>1.2</v>
      </c>
      <c r="P315" s="723">
        <f t="shared" si="90"/>
        <v>1.2</v>
      </c>
      <c r="Q315" s="722">
        <v>2.4645086408146075</v>
      </c>
      <c r="R315" s="723">
        <f>R176/R21</f>
        <v>1.1853222068888889</v>
      </c>
      <c r="S315" s="412"/>
    </row>
    <row r="316" s="388" customFormat="1">
      <c r="A316" s="413" t="s">
        <v>1174</v>
      </c>
      <c r="B316" s="425" t="s">
        <v>1175</v>
      </c>
      <c r="C316" s="415" t="s">
        <v>1173</v>
      </c>
      <c r="D316" s="560"/>
      <c r="E316" s="646"/>
      <c r="F316" s="647"/>
      <c r="G316" s="646"/>
      <c r="H316" s="684"/>
      <c r="I316" s="649"/>
      <c r="J316" s="673"/>
      <c r="K316" s="646"/>
      <c r="L316" s="647"/>
      <c r="M316" s="646"/>
      <c r="N316" s="647"/>
      <c r="O316" s="646"/>
      <c r="P316" s="647"/>
      <c r="Q316" s="646">
        <f t="shared" si="89"/>
        <v>0</v>
      </c>
      <c r="R316" s="647">
        <f t="shared" ref="R316:R327" si="91">H316+J316+L316+N316+P316</f>
        <v>0</v>
      </c>
      <c r="S316" s="412"/>
    </row>
    <row r="317" s="388" customFormat="1" ht="31.5">
      <c r="A317" s="413" t="s">
        <v>1176</v>
      </c>
      <c r="B317" s="425" t="s">
        <v>1177</v>
      </c>
      <c r="C317" s="415" t="s">
        <v>1173</v>
      </c>
      <c r="D317" s="560"/>
      <c r="E317" s="646"/>
      <c r="F317" s="647"/>
      <c r="G317" s="646"/>
      <c r="H317" s="684"/>
      <c r="I317" s="649"/>
      <c r="J317" s="673"/>
      <c r="K317" s="646"/>
      <c r="L317" s="647"/>
      <c r="M317" s="646"/>
      <c r="N317" s="647"/>
      <c r="O317" s="646"/>
      <c r="P317" s="647"/>
      <c r="Q317" s="646">
        <f t="shared" si="89"/>
        <v>0</v>
      </c>
      <c r="R317" s="647">
        <f t="shared" si="91"/>
        <v>0</v>
      </c>
      <c r="S317" s="412"/>
    </row>
    <row r="318" s="388" customFormat="1" ht="31.5">
      <c r="A318" s="413" t="s">
        <v>1178</v>
      </c>
      <c r="B318" s="425" t="s">
        <v>1179</v>
      </c>
      <c r="C318" s="415" t="s">
        <v>1173</v>
      </c>
      <c r="D318" s="560"/>
      <c r="E318" s="646"/>
      <c r="F318" s="647"/>
      <c r="G318" s="646"/>
      <c r="H318" s="684"/>
      <c r="I318" s="649"/>
      <c r="J318" s="673"/>
      <c r="K318" s="646"/>
      <c r="L318" s="647"/>
      <c r="M318" s="646"/>
      <c r="N318" s="647"/>
      <c r="O318" s="646"/>
      <c r="P318" s="647"/>
      <c r="Q318" s="646">
        <f t="shared" si="89"/>
        <v>0</v>
      </c>
      <c r="R318" s="647">
        <f t="shared" si="91"/>
        <v>0</v>
      </c>
      <c r="S318" s="412"/>
    </row>
    <row r="319" s="388" customFormat="1" ht="31.5">
      <c r="A319" s="413" t="s">
        <v>1180</v>
      </c>
      <c r="B319" s="425" t="s">
        <v>1181</v>
      </c>
      <c r="C319" s="415" t="s">
        <v>1173</v>
      </c>
      <c r="D319" s="560"/>
      <c r="E319" s="646"/>
      <c r="F319" s="647"/>
      <c r="G319" s="646"/>
      <c r="H319" s="684"/>
      <c r="I319" s="649"/>
      <c r="J319" s="673"/>
      <c r="K319" s="646"/>
      <c r="L319" s="647"/>
      <c r="M319" s="646"/>
      <c r="N319" s="647"/>
      <c r="O319" s="646"/>
      <c r="P319" s="647"/>
      <c r="Q319" s="646">
        <f t="shared" si="89"/>
        <v>0</v>
      </c>
      <c r="R319" s="647">
        <f t="shared" si="91"/>
        <v>0</v>
      </c>
      <c r="S319" s="412"/>
    </row>
    <row r="320" s="388" customFormat="1">
      <c r="A320" s="413" t="s">
        <v>1182</v>
      </c>
      <c r="B320" s="414" t="s">
        <v>1183</v>
      </c>
      <c r="C320" s="415" t="s">
        <v>1173</v>
      </c>
      <c r="D320" s="560"/>
      <c r="E320" s="646"/>
      <c r="F320" s="647"/>
      <c r="G320" s="646"/>
      <c r="H320" s="684"/>
      <c r="I320" s="649"/>
      <c r="J320" s="673"/>
      <c r="K320" s="646"/>
      <c r="L320" s="647"/>
      <c r="M320" s="646"/>
      <c r="N320" s="647"/>
      <c r="O320" s="646"/>
      <c r="P320" s="647"/>
      <c r="Q320" s="646">
        <f t="shared" si="89"/>
        <v>0</v>
      </c>
      <c r="R320" s="647">
        <f t="shared" si="91"/>
        <v>0</v>
      </c>
      <c r="S320" s="412"/>
    </row>
    <row r="321" s="388" customFormat="1">
      <c r="A321" s="426" t="s">
        <v>1184</v>
      </c>
      <c r="B321" s="427" t="s">
        <v>1185</v>
      </c>
      <c r="C321" s="428" t="s">
        <v>1173</v>
      </c>
      <c r="D321" s="564"/>
      <c r="E321" s="654"/>
      <c r="F321" s="655"/>
      <c r="G321" s="654"/>
      <c r="H321" s="728"/>
      <c r="I321" s="657"/>
      <c r="J321" s="729"/>
      <c r="K321" s="654"/>
      <c r="L321" s="655"/>
      <c r="M321" s="654"/>
      <c r="N321" s="655"/>
      <c r="O321" s="654"/>
      <c r="P321" s="655"/>
      <c r="Q321" s="654">
        <f t="shared" si="89"/>
        <v>0</v>
      </c>
      <c r="R321" s="655">
        <f t="shared" si="91"/>
        <v>0</v>
      </c>
      <c r="S321" s="412"/>
    </row>
    <row r="322" s="388" customFormat="1">
      <c r="A322" s="413" t="s">
        <v>1186</v>
      </c>
      <c r="B322" s="414" t="s">
        <v>1187</v>
      </c>
      <c r="C322" s="415" t="s">
        <v>1173</v>
      </c>
      <c r="D322" s="560"/>
      <c r="E322" s="646"/>
      <c r="F322" s="647"/>
      <c r="G322" s="646"/>
      <c r="H322" s="684"/>
      <c r="I322" s="649"/>
      <c r="J322" s="673"/>
      <c r="K322" s="646"/>
      <c r="L322" s="647"/>
      <c r="M322" s="646"/>
      <c r="N322" s="647"/>
      <c r="O322" s="646"/>
      <c r="P322" s="647"/>
      <c r="Q322" s="646">
        <f t="shared" si="89"/>
        <v>0</v>
      </c>
      <c r="R322" s="647">
        <f t="shared" si="91"/>
        <v>0</v>
      </c>
      <c r="S322" s="412"/>
    </row>
    <row r="323" s="388" customFormat="1">
      <c r="A323" s="426" t="s">
        <v>1188</v>
      </c>
      <c r="B323" s="427" t="s">
        <v>1189</v>
      </c>
      <c r="C323" s="428" t="s">
        <v>1173</v>
      </c>
      <c r="D323" s="564"/>
      <c r="E323" s="654"/>
      <c r="F323" s="655"/>
      <c r="G323" s="654"/>
      <c r="H323" s="728"/>
      <c r="I323" s="657"/>
      <c r="J323" s="729"/>
      <c r="K323" s="654"/>
      <c r="L323" s="655"/>
      <c r="M323" s="654"/>
      <c r="N323" s="655"/>
      <c r="O323" s="654"/>
      <c r="P323" s="655"/>
      <c r="Q323" s="654">
        <f t="shared" si="89"/>
        <v>0</v>
      </c>
      <c r="R323" s="655">
        <f t="shared" si="91"/>
        <v>0</v>
      </c>
      <c r="S323" s="412"/>
    </row>
    <row r="324" s="388" customFormat="1" ht="19.5" customHeight="1">
      <c r="A324" s="413" t="s">
        <v>1190</v>
      </c>
      <c r="B324" s="414" t="s">
        <v>1191</v>
      </c>
      <c r="C324" s="415" t="s">
        <v>1173</v>
      </c>
      <c r="D324" s="560"/>
      <c r="E324" s="646"/>
      <c r="F324" s="647"/>
      <c r="G324" s="646"/>
      <c r="H324" s="684"/>
      <c r="I324" s="649"/>
      <c r="J324" s="673"/>
      <c r="K324" s="646"/>
      <c r="L324" s="647"/>
      <c r="M324" s="646"/>
      <c r="N324" s="647"/>
      <c r="O324" s="646"/>
      <c r="P324" s="647"/>
      <c r="Q324" s="646">
        <f t="shared" si="89"/>
        <v>0</v>
      </c>
      <c r="R324" s="647">
        <f t="shared" si="91"/>
        <v>0</v>
      </c>
      <c r="S324" s="412"/>
    </row>
    <row r="325" s="388" customFormat="1" ht="19.5" customHeight="1">
      <c r="A325" s="413" t="s">
        <v>1192</v>
      </c>
      <c r="B325" s="414" t="s">
        <v>1193</v>
      </c>
      <c r="C325" s="415" t="s">
        <v>1173</v>
      </c>
      <c r="D325" s="560"/>
      <c r="E325" s="646"/>
      <c r="F325" s="647"/>
      <c r="G325" s="646"/>
      <c r="H325" s="684"/>
      <c r="I325" s="649"/>
      <c r="J325" s="673"/>
      <c r="K325" s="646"/>
      <c r="L325" s="647"/>
      <c r="M325" s="646"/>
      <c r="N325" s="647"/>
      <c r="O325" s="646"/>
      <c r="P325" s="647"/>
      <c r="Q325" s="646">
        <f t="shared" si="89"/>
        <v>0</v>
      </c>
      <c r="R325" s="647">
        <f t="shared" si="91"/>
        <v>0</v>
      </c>
      <c r="S325" s="412"/>
    </row>
    <row r="326" s="388" customFormat="1" ht="36.75" customHeight="1">
      <c r="A326" s="413" t="s">
        <v>1194</v>
      </c>
      <c r="B326" s="425" t="s">
        <v>778</v>
      </c>
      <c r="C326" s="415" t="s">
        <v>1173</v>
      </c>
      <c r="D326" s="560"/>
      <c r="E326" s="646"/>
      <c r="F326" s="647"/>
      <c r="G326" s="646"/>
      <c r="H326" s="684"/>
      <c r="I326" s="649"/>
      <c r="J326" s="673"/>
      <c r="K326" s="646"/>
      <c r="L326" s="647"/>
      <c r="M326" s="646"/>
      <c r="N326" s="647"/>
      <c r="O326" s="646"/>
      <c r="P326" s="647"/>
      <c r="Q326" s="646">
        <f t="shared" si="89"/>
        <v>0</v>
      </c>
      <c r="R326" s="647">
        <f t="shared" si="91"/>
        <v>0</v>
      </c>
      <c r="S326" s="412"/>
    </row>
    <row r="327" s="388" customFormat="1" ht="19.5" customHeight="1">
      <c r="A327" s="487" t="s">
        <v>1195</v>
      </c>
      <c r="B327" s="488" t="s">
        <v>780</v>
      </c>
      <c r="C327" s="489" t="s">
        <v>1173</v>
      </c>
      <c r="D327" s="561"/>
      <c r="E327" s="732"/>
      <c r="F327" s="699"/>
      <c r="G327" s="732"/>
      <c r="H327" s="698"/>
      <c r="I327" s="679"/>
      <c r="J327" s="699"/>
      <c r="K327" s="732"/>
      <c r="L327" s="699"/>
      <c r="M327" s="732"/>
      <c r="N327" s="699"/>
      <c r="O327" s="732"/>
      <c r="P327" s="699"/>
      <c r="Q327" s="732">
        <f t="shared" si="89"/>
        <v>0</v>
      </c>
      <c r="R327" s="699">
        <f t="shared" si="91"/>
        <v>0</v>
      </c>
      <c r="S327" s="412"/>
    </row>
    <row r="328" s="388" customFormat="1" ht="15.6" customHeight="1">
      <c r="A328" s="1022" t="s">
        <v>1196</v>
      </c>
      <c r="B328" s="1023"/>
      <c r="C328" s="1023"/>
      <c r="D328" s="1023"/>
      <c r="E328" s="1023"/>
      <c r="F328" s="1023"/>
      <c r="G328" s="1023"/>
      <c r="H328" s="1023"/>
      <c r="I328" s="1023"/>
      <c r="J328" s="1023"/>
      <c r="K328" s="1023"/>
      <c r="L328" s="1023"/>
      <c r="M328" s="1023"/>
      <c r="N328" s="1023"/>
      <c r="O328" s="1023"/>
      <c r="P328" s="1023"/>
      <c r="Q328" s="1023"/>
      <c r="R328" s="1024"/>
      <c r="S328" s="398"/>
    </row>
    <row r="329">
      <c r="A329" s="399" t="s">
        <v>1197</v>
      </c>
      <c r="B329" s="400" t="s">
        <v>1198</v>
      </c>
      <c r="C329" s="401" t="s">
        <v>279</v>
      </c>
      <c r="D329" s="733" t="s">
        <v>1199</v>
      </c>
      <c r="E329" s="734" t="s">
        <v>1199</v>
      </c>
      <c r="F329" s="733" t="s">
        <v>1199</v>
      </c>
      <c r="G329" s="735" t="s">
        <v>1199</v>
      </c>
      <c r="H329" s="733" t="s">
        <v>1199</v>
      </c>
      <c r="I329" s="736" t="s">
        <v>1199</v>
      </c>
      <c r="J329" s="737" t="s">
        <v>1199</v>
      </c>
      <c r="K329" s="735" t="s">
        <v>1199</v>
      </c>
      <c r="L329" s="733" t="s">
        <v>1199</v>
      </c>
      <c r="M329" s="738" t="s">
        <v>1199</v>
      </c>
      <c r="N329" s="737" t="s">
        <v>1199</v>
      </c>
      <c r="O329" s="735" t="s">
        <v>1199</v>
      </c>
      <c r="P329" s="733" t="s">
        <v>1199</v>
      </c>
      <c r="Q329" s="735" t="s">
        <v>1199</v>
      </c>
      <c r="R329" s="733" t="s">
        <v>1199</v>
      </c>
      <c r="S329" s="739"/>
    </row>
    <row r="330">
      <c r="A330" s="413" t="s">
        <v>1200</v>
      </c>
      <c r="B330" s="485" t="s">
        <v>1201</v>
      </c>
      <c r="C330" s="415" t="s">
        <v>436</v>
      </c>
      <c r="D330" s="740"/>
      <c r="E330" s="741"/>
      <c r="F330" s="740"/>
      <c r="G330" s="742"/>
      <c r="H330" s="740"/>
      <c r="I330" s="743"/>
      <c r="J330" s="744"/>
      <c r="K330" s="742"/>
      <c r="L330" s="740"/>
      <c r="M330" s="741"/>
      <c r="N330" s="744"/>
      <c r="O330" s="742"/>
      <c r="P330" s="740"/>
      <c r="Q330" s="742">
        <v>0</v>
      </c>
      <c r="R330" s="740">
        <v>0</v>
      </c>
      <c r="S330" s="412"/>
    </row>
    <row r="331">
      <c r="A331" s="413" t="s">
        <v>1202</v>
      </c>
      <c r="B331" s="485" t="s">
        <v>1203</v>
      </c>
      <c r="C331" s="415" t="s">
        <v>1204</v>
      </c>
      <c r="D331" s="740"/>
      <c r="E331" s="741"/>
      <c r="F331" s="740"/>
      <c r="G331" s="742"/>
      <c r="H331" s="740"/>
      <c r="I331" s="743"/>
      <c r="J331" s="744"/>
      <c r="K331" s="742"/>
      <c r="L331" s="740"/>
      <c r="M331" s="741"/>
      <c r="N331" s="744"/>
      <c r="O331" s="742"/>
      <c r="P331" s="740"/>
      <c r="Q331" s="742">
        <v>0</v>
      </c>
      <c r="R331" s="740">
        <v>0</v>
      </c>
      <c r="S331" s="412"/>
    </row>
    <row r="332">
      <c r="A332" s="413" t="s">
        <v>1205</v>
      </c>
      <c r="B332" s="485" t="s">
        <v>1206</v>
      </c>
      <c r="C332" s="415" t="s">
        <v>436</v>
      </c>
      <c r="D332" s="740"/>
      <c r="E332" s="741"/>
      <c r="F332" s="740"/>
      <c r="G332" s="742"/>
      <c r="H332" s="740"/>
      <c r="I332" s="743"/>
      <c r="J332" s="744"/>
      <c r="K332" s="742"/>
      <c r="L332" s="740"/>
      <c r="M332" s="741"/>
      <c r="N332" s="744"/>
      <c r="O332" s="742"/>
      <c r="P332" s="740"/>
      <c r="Q332" s="742">
        <v>0</v>
      </c>
      <c r="R332" s="740">
        <v>0</v>
      </c>
      <c r="S332" s="412"/>
    </row>
    <row r="333">
      <c r="A333" s="413" t="s">
        <v>1207</v>
      </c>
      <c r="B333" s="485" t="s">
        <v>1208</v>
      </c>
      <c r="C333" s="415" t="s">
        <v>1204</v>
      </c>
      <c r="D333" s="740"/>
      <c r="E333" s="741"/>
      <c r="F333" s="740"/>
      <c r="G333" s="742"/>
      <c r="H333" s="740"/>
      <c r="I333" s="743"/>
      <c r="J333" s="744"/>
      <c r="K333" s="742"/>
      <c r="L333" s="740"/>
      <c r="M333" s="741"/>
      <c r="N333" s="744"/>
      <c r="O333" s="742"/>
      <c r="P333" s="740"/>
      <c r="Q333" s="742">
        <v>0</v>
      </c>
      <c r="R333" s="740">
        <v>0</v>
      </c>
      <c r="S333" s="412"/>
    </row>
    <row r="334">
      <c r="A334" s="413" t="s">
        <v>1209</v>
      </c>
      <c r="B334" s="485" t="s">
        <v>1210</v>
      </c>
      <c r="C334" s="415" t="s">
        <v>1211</v>
      </c>
      <c r="D334" s="740"/>
      <c r="E334" s="741"/>
      <c r="F334" s="740"/>
      <c r="G334" s="742"/>
      <c r="H334" s="740"/>
      <c r="I334" s="743"/>
      <c r="J334" s="744"/>
      <c r="K334" s="742"/>
      <c r="L334" s="740"/>
      <c r="M334" s="741"/>
      <c r="N334" s="744"/>
      <c r="O334" s="742"/>
      <c r="P334" s="740"/>
      <c r="Q334" s="742">
        <v>0</v>
      </c>
      <c r="R334" s="740">
        <v>0</v>
      </c>
      <c r="S334" s="412"/>
    </row>
    <row r="335">
      <c r="A335" s="413" t="s">
        <v>1212</v>
      </c>
      <c r="B335" s="485" t="s">
        <v>1213</v>
      </c>
      <c r="C335" s="415" t="s">
        <v>279</v>
      </c>
      <c r="D335" s="740"/>
      <c r="E335" s="741"/>
      <c r="F335" s="740"/>
      <c r="G335" s="742"/>
      <c r="H335" s="740"/>
      <c r="I335" s="743"/>
      <c r="J335" s="744"/>
      <c r="K335" s="742"/>
      <c r="L335" s="740"/>
      <c r="M335" s="741"/>
      <c r="N335" s="744"/>
      <c r="O335" s="742"/>
      <c r="P335" s="740"/>
      <c r="Q335" s="742">
        <v>0</v>
      </c>
      <c r="R335" s="740">
        <v>0</v>
      </c>
      <c r="S335" s="739"/>
    </row>
    <row r="336">
      <c r="A336" s="413" t="s">
        <v>1214</v>
      </c>
      <c r="B336" s="425" t="s">
        <v>1215</v>
      </c>
      <c r="C336" s="415" t="s">
        <v>1211</v>
      </c>
      <c r="D336" s="740"/>
      <c r="E336" s="741"/>
      <c r="F336" s="740"/>
      <c r="G336" s="742"/>
      <c r="H336" s="740"/>
      <c r="I336" s="743"/>
      <c r="J336" s="744"/>
      <c r="K336" s="742"/>
      <c r="L336" s="740"/>
      <c r="M336" s="741"/>
      <c r="N336" s="744"/>
      <c r="O336" s="742"/>
      <c r="P336" s="740"/>
      <c r="Q336" s="742">
        <v>0</v>
      </c>
      <c r="R336" s="740">
        <v>0</v>
      </c>
      <c r="S336" s="412"/>
    </row>
    <row r="337">
      <c r="A337" s="413" t="s">
        <v>1216</v>
      </c>
      <c r="B337" s="425" t="s">
        <v>1217</v>
      </c>
      <c r="C337" s="415" t="s">
        <v>1218</v>
      </c>
      <c r="D337" s="740"/>
      <c r="E337" s="741"/>
      <c r="F337" s="740"/>
      <c r="G337" s="742"/>
      <c r="H337" s="740"/>
      <c r="I337" s="743"/>
      <c r="J337" s="744"/>
      <c r="K337" s="742"/>
      <c r="L337" s="740"/>
      <c r="M337" s="741"/>
      <c r="N337" s="744"/>
      <c r="O337" s="742"/>
      <c r="P337" s="740"/>
      <c r="Q337" s="742">
        <v>0</v>
      </c>
      <c r="R337" s="740">
        <v>0</v>
      </c>
      <c r="S337" s="412"/>
    </row>
    <row r="338">
      <c r="A338" s="413" t="s">
        <v>1219</v>
      </c>
      <c r="B338" s="485" t="s">
        <v>1220</v>
      </c>
      <c r="C338" s="415" t="s">
        <v>279</v>
      </c>
      <c r="D338" s="740"/>
      <c r="E338" s="741"/>
      <c r="F338" s="740"/>
      <c r="G338" s="742"/>
      <c r="H338" s="740"/>
      <c r="I338" s="743"/>
      <c r="J338" s="744"/>
      <c r="K338" s="742"/>
      <c r="L338" s="740"/>
      <c r="M338" s="741"/>
      <c r="N338" s="744"/>
      <c r="O338" s="742"/>
      <c r="P338" s="740"/>
      <c r="Q338" s="742">
        <v>0</v>
      </c>
      <c r="R338" s="740">
        <v>0</v>
      </c>
      <c r="S338" s="739"/>
    </row>
    <row r="339">
      <c r="A339" s="413" t="s">
        <v>1221</v>
      </c>
      <c r="B339" s="425" t="s">
        <v>1215</v>
      </c>
      <c r="C339" s="415" t="s">
        <v>1211</v>
      </c>
      <c r="D339" s="740"/>
      <c r="E339" s="741"/>
      <c r="F339" s="740"/>
      <c r="G339" s="742"/>
      <c r="H339" s="740"/>
      <c r="I339" s="743"/>
      <c r="J339" s="744"/>
      <c r="K339" s="742"/>
      <c r="L339" s="740"/>
      <c r="M339" s="741"/>
      <c r="N339" s="744"/>
      <c r="O339" s="742"/>
      <c r="P339" s="740"/>
      <c r="Q339" s="742">
        <v>0</v>
      </c>
      <c r="R339" s="740">
        <v>0</v>
      </c>
      <c r="S339" s="412"/>
    </row>
    <row r="340">
      <c r="A340" s="413" t="s">
        <v>1222</v>
      </c>
      <c r="B340" s="425" t="s">
        <v>1223</v>
      </c>
      <c r="C340" s="415" t="s">
        <v>436</v>
      </c>
      <c r="D340" s="740"/>
      <c r="E340" s="741"/>
      <c r="F340" s="740"/>
      <c r="G340" s="742"/>
      <c r="H340" s="740"/>
      <c r="I340" s="743"/>
      <c r="J340" s="744"/>
      <c r="K340" s="742"/>
      <c r="L340" s="740"/>
      <c r="M340" s="741"/>
      <c r="N340" s="744"/>
      <c r="O340" s="742"/>
      <c r="P340" s="740"/>
      <c r="Q340" s="742">
        <v>0</v>
      </c>
      <c r="R340" s="740">
        <v>0</v>
      </c>
      <c r="S340" s="412"/>
    </row>
    <row r="341">
      <c r="A341" s="413" t="s">
        <v>1224</v>
      </c>
      <c r="B341" s="425" t="s">
        <v>1217</v>
      </c>
      <c r="C341" s="415" t="s">
        <v>1218</v>
      </c>
      <c r="D341" s="740"/>
      <c r="E341" s="741"/>
      <c r="F341" s="740"/>
      <c r="G341" s="742"/>
      <c r="H341" s="740"/>
      <c r="I341" s="743"/>
      <c r="J341" s="744"/>
      <c r="K341" s="742"/>
      <c r="L341" s="740"/>
      <c r="M341" s="741"/>
      <c r="N341" s="744"/>
      <c r="O341" s="742"/>
      <c r="P341" s="740"/>
      <c r="Q341" s="742">
        <v>0</v>
      </c>
      <c r="R341" s="740">
        <v>0</v>
      </c>
      <c r="S341" s="412"/>
    </row>
    <row r="342">
      <c r="A342" s="413" t="s">
        <v>1225</v>
      </c>
      <c r="B342" s="485" t="s">
        <v>1226</v>
      </c>
      <c r="C342" s="415" t="s">
        <v>279</v>
      </c>
      <c r="D342" s="740"/>
      <c r="E342" s="741"/>
      <c r="F342" s="740"/>
      <c r="G342" s="742"/>
      <c r="H342" s="740"/>
      <c r="I342" s="743"/>
      <c r="J342" s="744"/>
      <c r="K342" s="742"/>
      <c r="L342" s="740"/>
      <c r="M342" s="741"/>
      <c r="N342" s="744"/>
      <c r="O342" s="742"/>
      <c r="P342" s="740"/>
      <c r="Q342" s="742">
        <v>0</v>
      </c>
      <c r="R342" s="740">
        <v>0</v>
      </c>
      <c r="S342" s="739"/>
    </row>
    <row r="343">
      <c r="A343" s="413" t="s">
        <v>1227</v>
      </c>
      <c r="B343" s="425" t="s">
        <v>1215</v>
      </c>
      <c r="C343" s="415" t="s">
        <v>1211</v>
      </c>
      <c r="D343" s="740"/>
      <c r="E343" s="741"/>
      <c r="F343" s="740"/>
      <c r="G343" s="742"/>
      <c r="H343" s="740"/>
      <c r="I343" s="743"/>
      <c r="J343" s="744"/>
      <c r="K343" s="742"/>
      <c r="L343" s="740"/>
      <c r="M343" s="741"/>
      <c r="N343" s="744"/>
      <c r="O343" s="742"/>
      <c r="P343" s="740"/>
      <c r="Q343" s="742">
        <v>0</v>
      </c>
      <c r="R343" s="740">
        <v>0</v>
      </c>
      <c r="S343" s="412"/>
    </row>
    <row r="344">
      <c r="A344" s="413" t="s">
        <v>1228</v>
      </c>
      <c r="B344" s="425" t="s">
        <v>1217</v>
      </c>
      <c r="C344" s="415" t="s">
        <v>1218</v>
      </c>
      <c r="D344" s="740"/>
      <c r="E344" s="741"/>
      <c r="F344" s="740"/>
      <c r="G344" s="742"/>
      <c r="H344" s="740"/>
      <c r="I344" s="743"/>
      <c r="J344" s="744"/>
      <c r="K344" s="742"/>
      <c r="L344" s="740"/>
      <c r="M344" s="741"/>
      <c r="N344" s="744"/>
      <c r="O344" s="742"/>
      <c r="P344" s="740"/>
      <c r="Q344" s="742">
        <v>0</v>
      </c>
      <c r="R344" s="740">
        <v>0</v>
      </c>
      <c r="S344" s="412"/>
    </row>
    <row r="345">
      <c r="A345" s="413" t="s">
        <v>1229</v>
      </c>
      <c r="B345" s="485" t="s">
        <v>1230</v>
      </c>
      <c r="C345" s="415" t="s">
        <v>279</v>
      </c>
      <c r="D345" s="740"/>
      <c r="E345" s="741"/>
      <c r="F345" s="740"/>
      <c r="G345" s="742"/>
      <c r="H345" s="740"/>
      <c r="I345" s="743"/>
      <c r="J345" s="744"/>
      <c r="K345" s="742"/>
      <c r="L345" s="740"/>
      <c r="M345" s="741"/>
      <c r="N345" s="744"/>
      <c r="O345" s="742"/>
      <c r="P345" s="740"/>
      <c r="Q345" s="742">
        <v>0</v>
      </c>
      <c r="R345" s="740">
        <v>0</v>
      </c>
      <c r="S345" s="739"/>
    </row>
    <row r="346">
      <c r="A346" s="413" t="s">
        <v>1231</v>
      </c>
      <c r="B346" s="425" t="s">
        <v>1215</v>
      </c>
      <c r="C346" s="415" t="s">
        <v>1211</v>
      </c>
      <c r="D346" s="740"/>
      <c r="E346" s="741"/>
      <c r="F346" s="740"/>
      <c r="G346" s="742"/>
      <c r="H346" s="740"/>
      <c r="I346" s="743"/>
      <c r="J346" s="744"/>
      <c r="K346" s="742"/>
      <c r="L346" s="740"/>
      <c r="M346" s="741"/>
      <c r="N346" s="744"/>
      <c r="O346" s="742"/>
      <c r="P346" s="740"/>
      <c r="Q346" s="742">
        <v>0</v>
      </c>
      <c r="R346" s="740">
        <v>0</v>
      </c>
      <c r="S346" s="412"/>
    </row>
    <row r="347">
      <c r="A347" s="413" t="s">
        <v>1232</v>
      </c>
      <c r="B347" s="425" t="s">
        <v>1223</v>
      </c>
      <c r="C347" s="415" t="s">
        <v>436</v>
      </c>
      <c r="D347" s="740"/>
      <c r="E347" s="741"/>
      <c r="F347" s="740"/>
      <c r="G347" s="742"/>
      <c r="H347" s="740"/>
      <c r="I347" s="743"/>
      <c r="J347" s="744"/>
      <c r="K347" s="742"/>
      <c r="L347" s="740"/>
      <c r="M347" s="741"/>
      <c r="N347" s="744"/>
      <c r="O347" s="742"/>
      <c r="P347" s="740"/>
      <c r="Q347" s="742">
        <v>0</v>
      </c>
      <c r="R347" s="740">
        <v>0</v>
      </c>
      <c r="S347" s="412"/>
    </row>
    <row r="348">
      <c r="A348" s="487" t="s">
        <v>1233</v>
      </c>
      <c r="B348" s="745" t="s">
        <v>1217</v>
      </c>
      <c r="C348" s="489" t="s">
        <v>1218</v>
      </c>
      <c r="D348" s="746"/>
      <c r="E348" s="747"/>
      <c r="F348" s="746"/>
      <c r="G348" s="748"/>
      <c r="H348" s="746"/>
      <c r="I348" s="749"/>
      <c r="J348" s="750"/>
      <c r="K348" s="748"/>
      <c r="L348" s="746"/>
      <c r="M348" s="751"/>
      <c r="N348" s="750"/>
      <c r="O348" s="748"/>
      <c r="P348" s="746"/>
      <c r="Q348" s="748">
        <v>0</v>
      </c>
      <c r="R348" s="746">
        <v>0</v>
      </c>
      <c r="S348" s="412"/>
    </row>
    <row r="349">
      <c r="A349" s="399" t="s">
        <v>1234</v>
      </c>
      <c r="B349" s="400" t="s">
        <v>1235</v>
      </c>
      <c r="C349" s="401" t="s">
        <v>279</v>
      </c>
      <c r="D349" s="752" t="s">
        <v>1199</v>
      </c>
      <c r="E349" s="734" t="s">
        <v>1199</v>
      </c>
      <c r="F349" s="733" t="s">
        <v>1199</v>
      </c>
      <c r="G349" s="735" t="s">
        <v>1199</v>
      </c>
      <c r="H349" s="733" t="s">
        <v>1199</v>
      </c>
      <c r="I349" s="734" t="s">
        <v>1199</v>
      </c>
      <c r="J349" s="733" t="s">
        <v>1199</v>
      </c>
      <c r="K349" s="734" t="s">
        <v>1199</v>
      </c>
      <c r="L349" s="733" t="s">
        <v>1199</v>
      </c>
      <c r="M349" s="734" t="s">
        <v>1199</v>
      </c>
      <c r="N349" s="733" t="s">
        <v>1199</v>
      </c>
      <c r="O349" s="734" t="s">
        <v>1199</v>
      </c>
      <c r="P349" s="733" t="s">
        <v>1199</v>
      </c>
      <c r="Q349" s="734" t="s">
        <v>1199</v>
      </c>
      <c r="R349" s="733" t="s">
        <v>1199</v>
      </c>
      <c r="S349" s="739"/>
    </row>
    <row r="350">
      <c r="A350" s="413" t="s">
        <v>1236</v>
      </c>
      <c r="B350" s="485" t="s">
        <v>1237</v>
      </c>
      <c r="C350" s="415" t="s">
        <v>1211</v>
      </c>
      <c r="D350" s="753">
        <f t="shared" ref="D350:D357" si="92">D351</f>
        <v>81.874218999999997</v>
      </c>
      <c r="E350" s="529">
        <v>114.9504</v>
      </c>
      <c r="F350" s="754">
        <v>114.9504</v>
      </c>
      <c r="G350" s="755">
        <f t="shared" ref="G350:G356" si="93">G351</f>
        <v>241.42327700000001</v>
      </c>
      <c r="H350" s="754">
        <f t="shared" ref="H350:H356" si="94">H351</f>
        <v>241.42327700000001</v>
      </c>
      <c r="I350" s="417">
        <v>397.45559400000002</v>
      </c>
      <c r="J350" s="756">
        <v>397.45559400000002</v>
      </c>
      <c r="K350" s="417">
        <v>500.35180000000003</v>
      </c>
      <c r="L350" s="756">
        <v>532.01587900000004</v>
      </c>
      <c r="M350" s="529">
        <v>500.35180000000003</v>
      </c>
      <c r="N350" s="754">
        <f t="shared" ref="N350:N357" si="95">N351</f>
        <v>578.39559999999994</v>
      </c>
      <c r="O350" s="529">
        <v>500.35180000000003</v>
      </c>
      <c r="P350" s="754">
        <f t="shared" ref="P350:P351" si="96">P351</f>
        <v>578.39559999999994</v>
      </c>
      <c r="Q350" s="529">
        <f t="shared" si="89"/>
        <v>2139.9342710000001</v>
      </c>
      <c r="R350" s="754">
        <f t="shared" ref="R350:R360" si="97">G350+I350+K350+N350+P350</f>
        <v>2296.0218709999999</v>
      </c>
      <c r="S350" s="412"/>
    </row>
    <row r="351" ht="31.5">
      <c r="A351" s="413" t="s">
        <v>1238</v>
      </c>
      <c r="B351" s="425" t="s">
        <v>1239</v>
      </c>
      <c r="C351" s="415" t="s">
        <v>1211</v>
      </c>
      <c r="D351" s="560">
        <f t="shared" si="92"/>
        <v>81.874218999999997</v>
      </c>
      <c r="E351" s="529">
        <f t="shared" ref="E351:E358" si="98">E350</f>
        <v>114.9504</v>
      </c>
      <c r="F351" s="754">
        <f t="shared" ref="F351:F352" si="99">F350</f>
        <v>114.9504</v>
      </c>
      <c r="G351" s="755">
        <f t="shared" si="93"/>
        <v>241.42327700000001</v>
      </c>
      <c r="H351" s="754">
        <f t="shared" si="94"/>
        <v>241.42327700000001</v>
      </c>
      <c r="I351" s="417">
        <f t="shared" ref="I351:I352" si="100">I350</f>
        <v>397.45559400000002</v>
      </c>
      <c r="J351" s="756">
        <f t="shared" ref="J351:J352" si="101">J350</f>
        <v>397.45559400000002</v>
      </c>
      <c r="K351" s="417">
        <v>500.35180000000003</v>
      </c>
      <c r="L351" s="756">
        <f t="shared" ref="L351:L352" si="102">L350</f>
        <v>532.01587900000004</v>
      </c>
      <c r="M351" s="529">
        <v>500.35180000000003</v>
      </c>
      <c r="N351" s="754">
        <f t="shared" si="95"/>
        <v>578.39559999999994</v>
      </c>
      <c r="O351" s="529">
        <v>500.35180000000003</v>
      </c>
      <c r="P351" s="754">
        <f t="shared" si="96"/>
        <v>578.39559999999994</v>
      </c>
      <c r="Q351" s="529">
        <f t="shared" si="89"/>
        <v>2139.9342710000001</v>
      </c>
      <c r="R351" s="754">
        <f t="shared" si="97"/>
        <v>2296.0218709999999</v>
      </c>
      <c r="S351" s="412"/>
    </row>
    <row r="352">
      <c r="A352" s="413" t="s">
        <v>1240</v>
      </c>
      <c r="B352" s="414" t="s">
        <v>1241</v>
      </c>
      <c r="C352" s="415" t="s">
        <v>1211</v>
      </c>
      <c r="D352" s="753">
        <v>81.874218999999997</v>
      </c>
      <c r="E352" s="529">
        <f t="shared" si="98"/>
        <v>114.9504</v>
      </c>
      <c r="F352" s="754">
        <f t="shared" si="99"/>
        <v>114.9504</v>
      </c>
      <c r="G352" s="755">
        <v>241.42327700000001</v>
      </c>
      <c r="H352" s="754">
        <v>241.42327700000001</v>
      </c>
      <c r="I352" s="417">
        <f t="shared" si="100"/>
        <v>397.45559400000002</v>
      </c>
      <c r="J352" s="756">
        <f t="shared" si="101"/>
        <v>397.45559400000002</v>
      </c>
      <c r="K352" s="417">
        <v>500.35180000000003</v>
      </c>
      <c r="L352" s="756">
        <f t="shared" si="102"/>
        <v>532.01587900000004</v>
      </c>
      <c r="M352" s="529">
        <v>500.35180000000003</v>
      </c>
      <c r="N352" s="754">
        <v>578.39559999999994</v>
      </c>
      <c r="O352" s="529">
        <v>500.35180000000003</v>
      </c>
      <c r="P352" s="754">
        <f>N352</f>
        <v>578.39559999999994</v>
      </c>
      <c r="Q352" s="529">
        <f t="shared" si="89"/>
        <v>2139.9342710000001</v>
      </c>
      <c r="R352" s="754">
        <f t="shared" si="97"/>
        <v>2296.0218709999999</v>
      </c>
      <c r="S352" s="412"/>
    </row>
    <row r="353" hidden="1">
      <c r="A353" s="413" t="s">
        <v>1242</v>
      </c>
      <c r="B353" s="414" t="s">
        <v>1243</v>
      </c>
      <c r="C353" s="415" t="s">
        <v>1211</v>
      </c>
      <c r="D353" s="753"/>
      <c r="E353" s="529"/>
      <c r="F353" s="754"/>
      <c r="G353" s="755"/>
      <c r="H353" s="754"/>
      <c r="I353" s="417"/>
      <c r="J353" s="756"/>
      <c r="K353" s="417"/>
      <c r="L353" s="756"/>
      <c r="M353" s="529"/>
      <c r="N353" s="754"/>
      <c r="O353" s="529"/>
      <c r="P353" s="754"/>
      <c r="Q353" s="529">
        <f t="shared" si="89"/>
        <v>0</v>
      </c>
      <c r="R353" s="754">
        <f t="shared" si="97"/>
        <v>0</v>
      </c>
      <c r="S353" s="412"/>
    </row>
    <row r="354">
      <c r="A354" s="413" t="s">
        <v>1242</v>
      </c>
      <c r="B354" s="414" t="s">
        <v>1243</v>
      </c>
      <c r="C354" s="415" t="s">
        <v>1244</v>
      </c>
      <c r="D354" s="753"/>
      <c r="E354" s="529"/>
      <c r="F354" s="754"/>
      <c r="G354" s="755"/>
      <c r="H354" s="754"/>
      <c r="I354" s="417"/>
      <c r="J354" s="756"/>
      <c r="K354" s="417"/>
      <c r="L354" s="756"/>
      <c r="M354" s="529"/>
      <c r="N354" s="754"/>
      <c r="O354" s="529"/>
      <c r="P354" s="754"/>
      <c r="Q354" s="529"/>
      <c r="R354" s="754"/>
      <c r="S354" s="412"/>
    </row>
    <row r="355">
      <c r="A355" s="413" t="s">
        <v>1245</v>
      </c>
      <c r="B355" s="485" t="s">
        <v>1246</v>
      </c>
      <c r="C355" s="415" t="s">
        <v>1211</v>
      </c>
      <c r="D355" s="753">
        <v>7.0490069999999996</v>
      </c>
      <c r="E355" s="529">
        <v>11.198643000000001</v>
      </c>
      <c r="F355" s="754">
        <v>11.186999999999999</v>
      </c>
      <c r="G355" s="755">
        <v>22.268039999999999</v>
      </c>
      <c r="H355" s="754">
        <v>22.268039999999999</v>
      </c>
      <c r="I355" s="417">
        <v>25.622883999999999</v>
      </c>
      <c r="J355" s="756">
        <v>25.622883999999999</v>
      </c>
      <c r="K355" s="417">
        <v>43.078299999999999</v>
      </c>
      <c r="L355" s="756">
        <v>35.905909999999999</v>
      </c>
      <c r="M355" s="529">
        <v>43.078299999999999</v>
      </c>
      <c r="N355" s="754">
        <v>49.798200000000001</v>
      </c>
      <c r="O355" s="529">
        <v>43.078299999999999</v>
      </c>
      <c r="P355" s="754">
        <f>N355</f>
        <v>49.798200000000001</v>
      </c>
      <c r="Q355" s="529">
        <f t="shared" si="89"/>
        <v>177.12582400000002</v>
      </c>
      <c r="R355" s="754">
        <f t="shared" si="97"/>
        <v>190.56562400000001</v>
      </c>
      <c r="S355" s="412"/>
    </row>
    <row r="356">
      <c r="A356" s="413" t="s">
        <v>1247</v>
      </c>
      <c r="B356" s="485" t="s">
        <v>1248</v>
      </c>
      <c r="C356" s="415" t="s">
        <v>436</v>
      </c>
      <c r="D356" s="753">
        <f t="shared" si="92"/>
        <v>10.59733703858476</v>
      </c>
      <c r="E356" s="529">
        <v>15.5123</v>
      </c>
      <c r="F356" s="754">
        <f t="shared" ref="F356:F357" si="103">E356</f>
        <v>15.5123</v>
      </c>
      <c r="G356" s="755">
        <f t="shared" si="93"/>
        <v>15.5123</v>
      </c>
      <c r="H356" s="754">
        <f t="shared" si="94"/>
        <v>15.5123</v>
      </c>
      <c r="I356" s="417">
        <f t="shared" ref="I356:I357" si="104">I357</f>
        <v>37.725299999999997</v>
      </c>
      <c r="J356" s="756">
        <f t="shared" ref="J356:J357" si="105">J357</f>
        <v>37.725299999999997</v>
      </c>
      <c r="K356" s="417">
        <v>69.979299999999995</v>
      </c>
      <c r="L356" s="756">
        <f t="shared" ref="L356:L357" si="106">L357</f>
        <v>69.891999999999996</v>
      </c>
      <c r="M356" s="529">
        <v>69.979299999999995</v>
      </c>
      <c r="N356" s="754">
        <f t="shared" si="95"/>
        <v>77.869699999999995</v>
      </c>
      <c r="O356" s="529">
        <v>69.979299999999995</v>
      </c>
      <c r="P356" s="754">
        <f t="shared" ref="P356:P357" si="107">P357</f>
        <v>77.869699999999995</v>
      </c>
      <c r="Q356" s="529" t="s">
        <v>1249</v>
      </c>
      <c r="R356" s="754" t="s">
        <v>1249</v>
      </c>
      <c r="S356" s="412"/>
    </row>
    <row r="357" ht="31.5">
      <c r="A357" s="413" t="s">
        <v>1250</v>
      </c>
      <c r="B357" s="425" t="s">
        <v>1251</v>
      </c>
      <c r="C357" s="415" t="s">
        <v>436</v>
      </c>
      <c r="D357" s="560">
        <f t="shared" si="92"/>
        <v>10.59733703858476</v>
      </c>
      <c r="E357" s="529">
        <f t="shared" si="98"/>
        <v>15.5123</v>
      </c>
      <c r="F357" s="754">
        <f t="shared" si="103"/>
        <v>15.5123</v>
      </c>
      <c r="G357" s="755">
        <f>F357</f>
        <v>15.5123</v>
      </c>
      <c r="H357" s="754">
        <f>G357</f>
        <v>15.5123</v>
      </c>
      <c r="I357" s="417">
        <f t="shared" si="104"/>
        <v>37.725299999999997</v>
      </c>
      <c r="J357" s="756">
        <f t="shared" si="105"/>
        <v>37.725299999999997</v>
      </c>
      <c r="K357" s="417">
        <v>69.979299999999995</v>
      </c>
      <c r="L357" s="756">
        <f t="shared" si="106"/>
        <v>69.891999999999996</v>
      </c>
      <c r="M357" s="529">
        <v>69.979299999999995</v>
      </c>
      <c r="N357" s="754">
        <f t="shared" si="95"/>
        <v>77.869699999999995</v>
      </c>
      <c r="O357" s="529">
        <v>69.979299999999995</v>
      </c>
      <c r="P357" s="754">
        <f t="shared" si="107"/>
        <v>77.869699999999995</v>
      </c>
      <c r="Q357" s="529" t="s">
        <v>1249</v>
      </c>
      <c r="R357" s="754" t="s">
        <v>1249</v>
      </c>
      <c r="S357" s="412"/>
    </row>
    <row r="358">
      <c r="A358" s="413" t="s">
        <v>1252</v>
      </c>
      <c r="B358" s="414" t="s">
        <v>1241</v>
      </c>
      <c r="C358" s="415" t="s">
        <v>436</v>
      </c>
      <c r="D358" s="560">
        <v>10.59733703858476</v>
      </c>
      <c r="E358" s="529">
        <f t="shared" si="98"/>
        <v>15.5123</v>
      </c>
      <c r="F358" s="754">
        <f>F357</f>
        <v>15.5123</v>
      </c>
      <c r="G358" s="755">
        <v>32.581000000000003</v>
      </c>
      <c r="H358" s="754">
        <v>32.581000000000003</v>
      </c>
      <c r="I358" s="417">
        <v>37.725299999999997</v>
      </c>
      <c r="J358" s="756">
        <v>37.725299999999997</v>
      </c>
      <c r="K358" s="417">
        <v>69.979299999999995</v>
      </c>
      <c r="L358" s="756">
        <v>69.891999999999996</v>
      </c>
      <c r="M358" s="529">
        <v>69.979299999999995</v>
      </c>
      <c r="N358" s="754">
        <v>77.869699999999995</v>
      </c>
      <c r="O358" s="529">
        <v>69.979299999999995</v>
      </c>
      <c r="P358" s="754">
        <f t="shared" ref="P358:P359" si="108">N358</f>
        <v>77.869699999999995</v>
      </c>
      <c r="Q358" s="529" t="s">
        <v>1249</v>
      </c>
      <c r="R358" s="754" t="s">
        <v>1249</v>
      </c>
      <c r="S358" s="412"/>
    </row>
    <row r="359">
      <c r="A359" s="413" t="s">
        <v>1253</v>
      </c>
      <c r="B359" s="485" t="s">
        <v>1254</v>
      </c>
      <c r="C359" s="415" t="s">
        <v>1255</v>
      </c>
      <c r="D359" s="753">
        <v>1674.2449999999999</v>
      </c>
      <c r="E359" s="529">
        <v>2389.9070000000002</v>
      </c>
      <c r="F359" s="754">
        <f>E359</f>
        <v>2389.9070000000002</v>
      </c>
      <c r="G359" s="755">
        <v>5751.2399999999998</v>
      </c>
      <c r="H359" s="754">
        <v>5751.2399999999998</v>
      </c>
      <c r="I359" s="417">
        <v>5751.2399999999998</v>
      </c>
      <c r="J359" s="756">
        <v>5751.2399999999998</v>
      </c>
      <c r="K359" s="417">
        <v>6821</v>
      </c>
      <c r="L359" s="756">
        <v>6821</v>
      </c>
      <c r="M359" s="529">
        <v>6821</v>
      </c>
      <c r="N359" s="754">
        <v>8113.8119999999999</v>
      </c>
      <c r="O359" s="529">
        <v>6821</v>
      </c>
      <c r="P359" s="754">
        <f t="shared" si="108"/>
        <v>8113.8119999999999</v>
      </c>
      <c r="Q359" s="529" t="s">
        <v>1249</v>
      </c>
      <c r="R359" s="754" t="s">
        <v>1249</v>
      </c>
      <c r="S359" s="412"/>
    </row>
    <row r="360" ht="31.5">
      <c r="A360" s="757" t="s">
        <v>1256</v>
      </c>
      <c r="B360" s="758" t="s">
        <v>1257</v>
      </c>
      <c r="C360" s="759" t="s">
        <v>763</v>
      </c>
      <c r="D360" s="760">
        <f t="shared" ref="D360:J360" si="109">D27-D61-D62-D55</f>
        <v>52.474333041666696</v>
      </c>
      <c r="E360" s="761">
        <f t="shared" si="109"/>
        <v>91.75</v>
      </c>
      <c r="F360" s="762">
        <f t="shared" si="109"/>
        <v>91.750588830000012</v>
      </c>
      <c r="G360" s="763">
        <f t="shared" si="109"/>
        <v>95.719749318333328</v>
      </c>
      <c r="H360" s="762">
        <f t="shared" si="109"/>
        <v>95.719749318333328</v>
      </c>
      <c r="I360" s="764">
        <f t="shared" si="109"/>
        <v>177.43873806666593</v>
      </c>
      <c r="J360" s="765">
        <f t="shared" si="109"/>
        <v>177.43873806666593</v>
      </c>
      <c r="K360" s="764">
        <v>162.49089799999996</v>
      </c>
      <c r="L360" s="765">
        <f>L27-L61-L62-L55</f>
        <v>204.55195492833337</v>
      </c>
      <c r="M360" s="761">
        <f>M27-M61-M62-M55</f>
        <v>174.04477653702287</v>
      </c>
      <c r="N360" s="762">
        <f>N27-N61-N62-N55</f>
        <v>187.14187151000002</v>
      </c>
      <c r="O360" s="761">
        <f>O27-O61-O62-O55</f>
        <v>171.88545799666664</v>
      </c>
      <c r="P360" s="762">
        <f>P27-P61-P62-P55</f>
        <v>240.60254053999995</v>
      </c>
      <c r="Q360" s="761">
        <f t="shared" ref="Q360:Q377" si="110">G360+I360+K360+M360+O360</f>
        <v>781.57961991868876</v>
      </c>
      <c r="R360" s="762">
        <f t="shared" si="97"/>
        <v>863.39379743499921</v>
      </c>
      <c r="S360" s="412"/>
    </row>
    <row r="361">
      <c r="A361" s="399" t="s">
        <v>1258</v>
      </c>
      <c r="B361" s="400" t="s">
        <v>1259</v>
      </c>
      <c r="C361" s="401" t="s">
        <v>279</v>
      </c>
      <c r="D361" s="752" t="s">
        <v>1199</v>
      </c>
      <c r="E361" s="734" t="s">
        <v>1199</v>
      </c>
      <c r="F361" s="733" t="s">
        <v>1199</v>
      </c>
      <c r="G361" s="734" t="s">
        <v>1199</v>
      </c>
      <c r="H361" s="766" t="s">
        <v>1199</v>
      </c>
      <c r="I361" s="767" t="s">
        <v>1199</v>
      </c>
      <c r="J361" s="768" t="s">
        <v>1199</v>
      </c>
      <c r="K361" s="734" t="s">
        <v>1199</v>
      </c>
      <c r="L361" s="733" t="s">
        <v>1199</v>
      </c>
      <c r="M361" s="734" t="s">
        <v>1199</v>
      </c>
      <c r="N361" s="733" t="s">
        <v>1199</v>
      </c>
      <c r="O361" s="734" t="s">
        <v>1199</v>
      </c>
      <c r="P361" s="733" t="s">
        <v>1199</v>
      </c>
      <c r="Q361" s="734" t="s">
        <v>1199</v>
      </c>
      <c r="R361" s="733" t="s">
        <v>1199</v>
      </c>
      <c r="S361" s="739"/>
    </row>
    <row r="362">
      <c r="A362" s="413" t="s">
        <v>1260</v>
      </c>
      <c r="B362" s="485" t="s">
        <v>1261</v>
      </c>
      <c r="C362" s="415" t="s">
        <v>1211</v>
      </c>
      <c r="D362" s="769"/>
      <c r="E362" s="770"/>
      <c r="F362" s="771"/>
      <c r="G362" s="770"/>
      <c r="H362" s="772"/>
      <c r="I362" s="773"/>
      <c r="J362" s="771"/>
      <c r="K362" s="770"/>
      <c r="L362" s="771"/>
      <c r="M362" s="770"/>
      <c r="N362" s="771"/>
      <c r="O362" s="770"/>
      <c r="P362" s="771"/>
      <c r="Q362" s="770">
        <f t="shared" si="110"/>
        <v>0</v>
      </c>
      <c r="R362" s="771">
        <f t="shared" ref="R362:R376" si="111">H362+J362+L362+N362+P362</f>
        <v>0</v>
      </c>
      <c r="S362" s="412"/>
    </row>
    <row r="363">
      <c r="A363" s="413" t="s">
        <v>1262</v>
      </c>
      <c r="B363" s="485" t="s">
        <v>1263</v>
      </c>
      <c r="C363" s="415" t="s">
        <v>1204</v>
      </c>
      <c r="D363" s="769"/>
      <c r="E363" s="770"/>
      <c r="F363" s="771"/>
      <c r="G363" s="770"/>
      <c r="H363" s="772"/>
      <c r="I363" s="773"/>
      <c r="J363" s="771"/>
      <c r="K363" s="770"/>
      <c r="L363" s="771"/>
      <c r="M363" s="770"/>
      <c r="N363" s="771"/>
      <c r="O363" s="770"/>
      <c r="P363" s="771"/>
      <c r="Q363" s="770">
        <f t="shared" si="110"/>
        <v>0</v>
      </c>
      <c r="R363" s="771">
        <f t="shared" si="111"/>
        <v>0</v>
      </c>
      <c r="S363" s="412"/>
    </row>
    <row r="364" ht="47.25">
      <c r="A364" s="413" t="s">
        <v>1264</v>
      </c>
      <c r="B364" s="485" t="s">
        <v>1265</v>
      </c>
      <c r="C364" s="415" t="s">
        <v>763</v>
      </c>
      <c r="D364" s="769"/>
      <c r="E364" s="770"/>
      <c r="F364" s="771"/>
      <c r="G364" s="770"/>
      <c r="H364" s="772"/>
      <c r="I364" s="773"/>
      <c r="J364" s="771"/>
      <c r="K364" s="770"/>
      <c r="L364" s="771"/>
      <c r="M364" s="770"/>
      <c r="N364" s="771"/>
      <c r="O364" s="770"/>
      <c r="P364" s="771"/>
      <c r="Q364" s="770">
        <f t="shared" si="110"/>
        <v>0</v>
      </c>
      <c r="R364" s="771">
        <f t="shared" si="111"/>
        <v>0</v>
      </c>
      <c r="S364" s="412"/>
    </row>
    <row r="365" ht="31.5">
      <c r="A365" s="487" t="s">
        <v>1266</v>
      </c>
      <c r="B365" s="633" t="s">
        <v>1267</v>
      </c>
      <c r="C365" s="489" t="s">
        <v>763</v>
      </c>
      <c r="D365" s="774"/>
      <c r="E365" s="775"/>
      <c r="F365" s="776"/>
      <c r="G365" s="775"/>
      <c r="H365" s="777"/>
      <c r="I365" s="778"/>
      <c r="J365" s="779"/>
      <c r="K365" s="775"/>
      <c r="L365" s="776"/>
      <c r="M365" s="775"/>
      <c r="N365" s="776"/>
      <c r="O365" s="775"/>
      <c r="P365" s="776"/>
      <c r="Q365" s="775">
        <f t="shared" si="110"/>
        <v>0</v>
      </c>
      <c r="R365" s="776">
        <f t="shared" si="111"/>
        <v>0</v>
      </c>
      <c r="S365" s="412"/>
    </row>
    <row r="366">
      <c r="A366" s="399" t="s">
        <v>1268</v>
      </c>
      <c r="B366" s="400" t="s">
        <v>1269</v>
      </c>
      <c r="C366" s="752" t="s">
        <v>279</v>
      </c>
      <c r="D366" s="752" t="s">
        <v>1199</v>
      </c>
      <c r="E366" s="734" t="s">
        <v>1199</v>
      </c>
      <c r="F366" s="733" t="s">
        <v>1199</v>
      </c>
      <c r="G366" s="734" t="s">
        <v>1199</v>
      </c>
      <c r="H366" s="766" t="s">
        <v>1199</v>
      </c>
      <c r="I366" s="735" t="s">
        <v>1199</v>
      </c>
      <c r="J366" s="733" t="s">
        <v>1199</v>
      </c>
      <c r="K366" s="734" t="s">
        <v>1199</v>
      </c>
      <c r="L366" s="733" t="s">
        <v>1199</v>
      </c>
      <c r="M366" s="734" t="s">
        <v>1199</v>
      </c>
      <c r="N366" s="733" t="s">
        <v>1199</v>
      </c>
      <c r="O366" s="734" t="s">
        <v>1199</v>
      </c>
      <c r="P366" s="733" t="s">
        <v>1199</v>
      </c>
      <c r="Q366" s="734" t="s">
        <v>1249</v>
      </c>
      <c r="R366" s="733" t="s">
        <v>1249</v>
      </c>
      <c r="S366" s="739"/>
    </row>
    <row r="367" ht="18" customHeight="1">
      <c r="A367" s="413" t="s">
        <v>1270</v>
      </c>
      <c r="B367" s="485" t="s">
        <v>1271</v>
      </c>
      <c r="C367" s="415" t="s">
        <v>436</v>
      </c>
      <c r="D367" s="780"/>
      <c r="E367" s="741"/>
      <c r="F367" s="740"/>
      <c r="G367" s="741"/>
      <c r="H367" s="744"/>
      <c r="I367" s="742"/>
      <c r="J367" s="740"/>
      <c r="K367" s="741"/>
      <c r="L367" s="740"/>
      <c r="M367" s="741"/>
      <c r="N367" s="740"/>
      <c r="O367" s="741"/>
      <c r="P367" s="740"/>
      <c r="Q367" s="741">
        <f t="shared" si="110"/>
        <v>0</v>
      </c>
      <c r="R367" s="740">
        <f t="shared" si="111"/>
        <v>0</v>
      </c>
      <c r="S367" s="412"/>
    </row>
    <row r="368" ht="47.25">
      <c r="A368" s="413" t="s">
        <v>1272</v>
      </c>
      <c r="B368" s="425" t="s">
        <v>1273</v>
      </c>
      <c r="C368" s="415" t="s">
        <v>436</v>
      </c>
      <c r="D368" s="780"/>
      <c r="E368" s="741"/>
      <c r="F368" s="740"/>
      <c r="G368" s="741"/>
      <c r="H368" s="744"/>
      <c r="I368" s="742"/>
      <c r="J368" s="740"/>
      <c r="K368" s="741"/>
      <c r="L368" s="740"/>
      <c r="M368" s="741"/>
      <c r="N368" s="740"/>
      <c r="O368" s="741"/>
      <c r="P368" s="740"/>
      <c r="Q368" s="741">
        <f t="shared" si="110"/>
        <v>0</v>
      </c>
      <c r="R368" s="740">
        <f t="shared" si="111"/>
        <v>0</v>
      </c>
      <c r="S368" s="412"/>
    </row>
    <row r="369" ht="47.25">
      <c r="A369" s="413" t="s">
        <v>1274</v>
      </c>
      <c r="B369" s="425" t="s">
        <v>1275</v>
      </c>
      <c r="C369" s="415" t="s">
        <v>436</v>
      </c>
      <c r="D369" s="780"/>
      <c r="E369" s="741"/>
      <c r="F369" s="740"/>
      <c r="G369" s="741"/>
      <c r="H369" s="744"/>
      <c r="I369" s="742"/>
      <c r="J369" s="740"/>
      <c r="K369" s="741"/>
      <c r="L369" s="740"/>
      <c r="M369" s="741"/>
      <c r="N369" s="740"/>
      <c r="O369" s="741"/>
      <c r="P369" s="740"/>
      <c r="Q369" s="741">
        <f t="shared" si="110"/>
        <v>0</v>
      </c>
      <c r="R369" s="740">
        <f t="shared" si="111"/>
        <v>0</v>
      </c>
      <c r="S369" s="412"/>
    </row>
    <row r="370" ht="31.5">
      <c r="A370" s="413" t="s">
        <v>1276</v>
      </c>
      <c r="B370" s="425" t="s">
        <v>1277</v>
      </c>
      <c r="C370" s="415" t="s">
        <v>436</v>
      </c>
      <c r="D370" s="780"/>
      <c r="E370" s="741"/>
      <c r="F370" s="740"/>
      <c r="G370" s="741"/>
      <c r="H370" s="744"/>
      <c r="I370" s="742"/>
      <c r="J370" s="740"/>
      <c r="K370" s="741"/>
      <c r="L370" s="740"/>
      <c r="M370" s="741"/>
      <c r="N370" s="740"/>
      <c r="O370" s="741"/>
      <c r="P370" s="740"/>
      <c r="Q370" s="741">
        <f t="shared" si="110"/>
        <v>0</v>
      </c>
      <c r="R370" s="740">
        <f t="shared" si="111"/>
        <v>0</v>
      </c>
      <c r="S370" s="412"/>
    </row>
    <row r="371">
      <c r="A371" s="413" t="s">
        <v>1278</v>
      </c>
      <c r="B371" s="485" t="s">
        <v>1279</v>
      </c>
      <c r="C371" s="415" t="s">
        <v>1211</v>
      </c>
      <c r="D371" s="780"/>
      <c r="E371" s="741"/>
      <c r="F371" s="740"/>
      <c r="G371" s="741"/>
      <c r="H371" s="744"/>
      <c r="I371" s="742"/>
      <c r="J371" s="740"/>
      <c r="K371" s="741"/>
      <c r="L371" s="740"/>
      <c r="M371" s="741"/>
      <c r="N371" s="740"/>
      <c r="O371" s="741"/>
      <c r="P371" s="740"/>
      <c r="Q371" s="741">
        <f t="shared" si="110"/>
        <v>0</v>
      </c>
      <c r="R371" s="740">
        <f t="shared" si="111"/>
        <v>0</v>
      </c>
      <c r="S371" s="412"/>
    </row>
    <row r="372" ht="31.5">
      <c r="A372" s="413" t="s">
        <v>1280</v>
      </c>
      <c r="B372" s="425" t="s">
        <v>1281</v>
      </c>
      <c r="C372" s="415" t="s">
        <v>1211</v>
      </c>
      <c r="D372" s="780"/>
      <c r="E372" s="741"/>
      <c r="F372" s="740"/>
      <c r="G372" s="741"/>
      <c r="H372" s="744"/>
      <c r="I372" s="742"/>
      <c r="J372" s="740"/>
      <c r="K372" s="741"/>
      <c r="L372" s="740"/>
      <c r="M372" s="741"/>
      <c r="N372" s="740"/>
      <c r="O372" s="741"/>
      <c r="P372" s="740"/>
      <c r="Q372" s="741">
        <f t="shared" si="110"/>
        <v>0</v>
      </c>
      <c r="R372" s="740">
        <f t="shared" si="111"/>
        <v>0</v>
      </c>
      <c r="S372" s="412"/>
    </row>
    <row r="373">
      <c r="A373" s="413" t="s">
        <v>1282</v>
      </c>
      <c r="B373" s="425" t="s">
        <v>1283</v>
      </c>
      <c r="C373" s="415" t="s">
        <v>1211</v>
      </c>
      <c r="D373" s="780"/>
      <c r="E373" s="741"/>
      <c r="F373" s="740"/>
      <c r="G373" s="741"/>
      <c r="H373" s="744"/>
      <c r="I373" s="742"/>
      <c r="J373" s="740"/>
      <c r="K373" s="741"/>
      <c r="L373" s="740"/>
      <c r="M373" s="741"/>
      <c r="N373" s="740"/>
      <c r="O373" s="741"/>
      <c r="P373" s="740"/>
      <c r="Q373" s="741">
        <f t="shared" si="110"/>
        <v>0</v>
      </c>
      <c r="R373" s="740">
        <f t="shared" si="111"/>
        <v>0</v>
      </c>
      <c r="S373" s="412"/>
    </row>
    <row r="374" ht="31.5">
      <c r="A374" s="413" t="s">
        <v>1284</v>
      </c>
      <c r="B374" s="485" t="s">
        <v>1285</v>
      </c>
      <c r="C374" s="415" t="s">
        <v>763</v>
      </c>
      <c r="D374" s="780"/>
      <c r="E374" s="741"/>
      <c r="F374" s="740"/>
      <c r="G374" s="741"/>
      <c r="H374" s="744"/>
      <c r="I374" s="742"/>
      <c r="J374" s="740"/>
      <c r="K374" s="741"/>
      <c r="L374" s="740"/>
      <c r="M374" s="741"/>
      <c r="N374" s="740"/>
      <c r="O374" s="741"/>
      <c r="P374" s="740"/>
      <c r="Q374" s="741">
        <f t="shared" si="110"/>
        <v>0</v>
      </c>
      <c r="R374" s="740">
        <f t="shared" si="111"/>
        <v>0</v>
      </c>
      <c r="S374" s="412"/>
    </row>
    <row r="375">
      <c r="A375" s="413" t="s">
        <v>1286</v>
      </c>
      <c r="B375" s="425" t="s">
        <v>1287</v>
      </c>
      <c r="C375" s="415" t="s">
        <v>763</v>
      </c>
      <c r="D375" s="780"/>
      <c r="E375" s="741"/>
      <c r="F375" s="740"/>
      <c r="G375" s="741"/>
      <c r="H375" s="744"/>
      <c r="I375" s="742"/>
      <c r="J375" s="740"/>
      <c r="K375" s="741"/>
      <c r="L375" s="740"/>
      <c r="M375" s="741"/>
      <c r="N375" s="740"/>
      <c r="O375" s="741"/>
      <c r="P375" s="740"/>
      <c r="Q375" s="741">
        <f t="shared" si="110"/>
        <v>0</v>
      </c>
      <c r="R375" s="740">
        <f t="shared" si="111"/>
        <v>0</v>
      </c>
      <c r="S375" s="412"/>
    </row>
    <row r="376">
      <c r="A376" s="487" t="s">
        <v>1288</v>
      </c>
      <c r="B376" s="745" t="s">
        <v>780</v>
      </c>
      <c r="C376" s="489" t="s">
        <v>763</v>
      </c>
      <c r="D376" s="781"/>
      <c r="E376" s="747"/>
      <c r="F376" s="746"/>
      <c r="G376" s="747"/>
      <c r="H376" s="782"/>
      <c r="I376" s="783"/>
      <c r="J376" s="784"/>
      <c r="K376" s="747"/>
      <c r="L376" s="746"/>
      <c r="M376" s="747"/>
      <c r="N376" s="746"/>
      <c r="O376" s="747"/>
      <c r="P376" s="746"/>
      <c r="Q376" s="747">
        <f t="shared" si="110"/>
        <v>0</v>
      </c>
      <c r="R376" s="746">
        <f t="shared" si="111"/>
        <v>0</v>
      </c>
      <c r="S376" s="412"/>
    </row>
    <row r="377">
      <c r="A377" s="785" t="s">
        <v>1289</v>
      </c>
      <c r="B377" s="786" t="s">
        <v>1290</v>
      </c>
      <c r="C377" s="787" t="s">
        <v>1291</v>
      </c>
      <c r="D377" s="788">
        <v>22</v>
      </c>
      <c r="E377" s="789">
        <v>24</v>
      </c>
      <c r="F377" s="790">
        <v>28</v>
      </c>
      <c r="G377" s="789">
        <v>39</v>
      </c>
      <c r="H377" s="791">
        <v>39</v>
      </c>
      <c r="I377" s="792"/>
      <c r="J377" s="793"/>
      <c r="K377" s="794">
        <f>I377*1.04</f>
        <v>0</v>
      </c>
      <c r="L377" s="793"/>
      <c r="M377" s="789">
        <f>K377*1.04</f>
        <v>0</v>
      </c>
      <c r="N377" s="793"/>
      <c r="O377" s="789">
        <f>M377*1.04</f>
        <v>0</v>
      </c>
      <c r="P377" s="793"/>
      <c r="Q377" s="789">
        <f t="shared" si="110"/>
        <v>39</v>
      </c>
      <c r="R377" s="790"/>
      <c r="S377" s="795"/>
    </row>
    <row r="378" ht="20.25">
      <c r="A378" s="1025" t="s">
        <v>1292</v>
      </c>
      <c r="B378" s="1002"/>
      <c r="C378" s="1002"/>
      <c r="D378" s="1002"/>
      <c r="E378" s="1002"/>
      <c r="F378" s="1002"/>
      <c r="G378" s="1002"/>
      <c r="H378" s="1002"/>
      <c r="I378" s="1002"/>
      <c r="J378" s="1002"/>
      <c r="K378" s="1002"/>
      <c r="L378" s="1002"/>
      <c r="M378" s="1002"/>
      <c r="N378" s="1002"/>
      <c r="O378" s="1002"/>
      <c r="P378" s="1002"/>
      <c r="Q378" s="1002"/>
      <c r="R378" s="1026"/>
      <c r="S378" s="796"/>
    </row>
    <row r="379" ht="10.5" customHeight="1">
      <c r="A379" s="1025"/>
      <c r="B379" s="1002"/>
      <c r="C379" s="1002"/>
      <c r="D379" s="1002"/>
      <c r="E379" s="1002"/>
      <c r="F379" s="1002"/>
      <c r="G379" s="1002"/>
      <c r="H379" s="1002"/>
      <c r="I379" s="1002"/>
      <c r="J379" s="1002"/>
      <c r="K379" s="1002"/>
      <c r="L379" s="1002"/>
      <c r="M379" s="1002"/>
      <c r="N379" s="1002"/>
      <c r="O379" s="1002"/>
      <c r="P379" s="1002"/>
      <c r="Q379" s="1002"/>
      <c r="R379" s="1026"/>
      <c r="S379" s="796"/>
    </row>
    <row r="380" ht="51" customHeight="1">
      <c r="A380" s="1027" t="s">
        <v>743</v>
      </c>
      <c r="B380" s="1029" t="s">
        <v>744</v>
      </c>
      <c r="C380" s="1031" t="s">
        <v>745</v>
      </c>
      <c r="D380" s="797" t="s">
        <v>746</v>
      </c>
      <c r="E380" s="1009" t="s">
        <v>747</v>
      </c>
      <c r="F380" s="1010"/>
      <c r="G380" s="1011" t="s">
        <v>748</v>
      </c>
      <c r="H380" s="1011"/>
      <c r="I380" s="1009" t="s">
        <v>749</v>
      </c>
      <c r="J380" s="1010"/>
      <c r="K380" s="1009" t="s">
        <v>750</v>
      </c>
      <c r="L380" s="1010"/>
      <c r="M380" s="1009" t="s">
        <v>751</v>
      </c>
      <c r="N380" s="1010"/>
      <c r="O380" s="1009" t="s">
        <v>752</v>
      </c>
      <c r="P380" s="1010"/>
      <c r="Q380" s="1033" t="s">
        <v>753</v>
      </c>
      <c r="R380" s="1013"/>
      <c r="S380" s="370"/>
    </row>
    <row r="381" ht="65.25" customHeight="1">
      <c r="A381" s="1028"/>
      <c r="B381" s="1030"/>
      <c r="C381" s="1032"/>
      <c r="D381" s="798" t="s">
        <v>1293</v>
      </c>
      <c r="E381" s="380" t="s">
        <v>1294</v>
      </c>
      <c r="F381" s="381" t="s">
        <v>267</v>
      </c>
      <c r="G381" s="799" t="s">
        <v>429</v>
      </c>
      <c r="H381" s="383" t="s">
        <v>267</v>
      </c>
      <c r="I381" s="384" t="s">
        <v>429</v>
      </c>
      <c r="J381" s="381" t="s">
        <v>267</v>
      </c>
      <c r="K381" s="800" t="s">
        <v>43</v>
      </c>
      <c r="L381" s="801" t="s">
        <v>267</v>
      </c>
      <c r="M381" s="802" t="str">
        <f>K381</f>
        <v>План</v>
      </c>
      <c r="N381" s="803" t="s">
        <v>754</v>
      </c>
      <c r="O381" s="802" t="str">
        <f>M381</f>
        <v>План</v>
      </c>
      <c r="P381" s="803" t="s">
        <v>754</v>
      </c>
      <c r="Q381" s="382" t="s">
        <v>429</v>
      </c>
      <c r="R381" s="383" t="s">
        <v>754</v>
      </c>
      <c r="S381" s="804"/>
    </row>
    <row r="382">
      <c r="A382" s="805">
        <v>1</v>
      </c>
      <c r="B382" s="806">
        <v>2</v>
      </c>
      <c r="C382" s="807">
        <v>3</v>
      </c>
      <c r="D382" s="808">
        <v>4</v>
      </c>
      <c r="E382" s="809">
        <v>5</v>
      </c>
      <c r="F382" s="810">
        <v>6</v>
      </c>
      <c r="G382" s="809">
        <v>7</v>
      </c>
      <c r="H382" s="810">
        <v>8</v>
      </c>
      <c r="I382" s="393" t="s">
        <v>567</v>
      </c>
      <c r="J382" s="396" t="s">
        <v>567</v>
      </c>
      <c r="K382" s="393" t="s">
        <v>568</v>
      </c>
      <c r="L382" s="394" t="s">
        <v>756</v>
      </c>
      <c r="M382" s="395" t="s">
        <v>757</v>
      </c>
      <c r="N382" s="396" t="s">
        <v>758</v>
      </c>
      <c r="O382" s="393" t="s">
        <v>759</v>
      </c>
      <c r="P382" s="396" t="s">
        <v>1295</v>
      </c>
      <c r="Q382" s="393" t="s">
        <v>1296</v>
      </c>
      <c r="R382" s="394" t="s">
        <v>1297</v>
      </c>
      <c r="S382" s="811"/>
    </row>
    <row r="383" ht="30.75" customHeight="1">
      <c r="A383" s="1034" t="s">
        <v>1298</v>
      </c>
      <c r="B383" s="1035"/>
      <c r="C383" s="505" t="s">
        <v>763</v>
      </c>
      <c r="D383" s="812"/>
      <c r="E383" s="813">
        <f t="shared" ref="E383:Q383" si="112">E384+E443</f>
        <v>0</v>
      </c>
      <c r="F383" s="814">
        <f t="shared" si="112"/>
        <v>0</v>
      </c>
      <c r="G383" s="813">
        <f t="shared" si="112"/>
        <v>0.96583333333333343</v>
      </c>
      <c r="H383" s="815">
        <f t="shared" si="112"/>
        <v>0.96583333333333343</v>
      </c>
      <c r="I383" s="816">
        <f t="shared" si="112"/>
        <v>2.3537564563022757</v>
      </c>
      <c r="J383" s="817">
        <f t="shared" si="112"/>
        <v>2.3537564599999996</v>
      </c>
      <c r="K383" s="818">
        <f t="shared" si="112"/>
        <v>15.354475004045771</v>
      </c>
      <c r="L383" s="819">
        <f t="shared" si="112"/>
        <v>16.467154149999999</v>
      </c>
      <c r="M383" s="818">
        <f t="shared" si="112"/>
        <v>11.494029220000002</v>
      </c>
      <c r="N383" s="819">
        <f t="shared" si="112"/>
        <v>11.494029222977808</v>
      </c>
      <c r="O383" s="818">
        <f t="shared" si="112"/>
        <v>6.8896399166666669</v>
      </c>
      <c r="P383" s="819">
        <f t="shared" si="112"/>
        <v>42.367190405000002</v>
      </c>
      <c r="Q383" s="818">
        <f t="shared" si="112"/>
        <v>37.05773393034805</v>
      </c>
      <c r="R383" s="819">
        <f t="shared" ref="R383:R394" si="113">G383+I383+K383+N383+P383</f>
        <v>72.535284421659185</v>
      </c>
      <c r="S383" s="820"/>
    </row>
    <row r="384">
      <c r="A384" s="821" t="s">
        <v>761</v>
      </c>
      <c r="B384" s="822" t="s">
        <v>1299</v>
      </c>
      <c r="C384" s="626" t="s">
        <v>763</v>
      </c>
      <c r="D384" s="823"/>
      <c r="E384" s="824"/>
      <c r="F384" s="825"/>
      <c r="G384" s="826">
        <f t="shared" ref="G384:Q384" si="114">G385+G409</f>
        <v>0.96583333333333343</v>
      </c>
      <c r="H384" s="827">
        <f t="shared" si="114"/>
        <v>0.96583333333333343</v>
      </c>
      <c r="I384" s="828">
        <f t="shared" si="114"/>
        <v>2.3537564563022757</v>
      </c>
      <c r="J384" s="829">
        <f t="shared" si="114"/>
        <v>2.3537564599999996</v>
      </c>
      <c r="K384" s="830">
        <f t="shared" si="114"/>
        <v>15.354475004045771</v>
      </c>
      <c r="L384" s="829">
        <f t="shared" si="114"/>
        <v>16.467154149999999</v>
      </c>
      <c r="M384" s="826">
        <f t="shared" si="114"/>
        <v>11.494029220000002</v>
      </c>
      <c r="N384" s="829">
        <f t="shared" si="114"/>
        <v>11.494029222977808</v>
      </c>
      <c r="O384" s="826">
        <f t="shared" si="114"/>
        <v>6.8896399166666669</v>
      </c>
      <c r="P384" s="829">
        <f t="shared" si="114"/>
        <v>42.367190405000002</v>
      </c>
      <c r="Q384" s="826">
        <f t="shared" si="114"/>
        <v>37.05773393034805</v>
      </c>
      <c r="R384" s="829">
        <f t="shared" si="113"/>
        <v>72.535284421659185</v>
      </c>
      <c r="S384" s="831"/>
      <c r="T384" s="832"/>
    </row>
    <row r="385">
      <c r="A385" s="833" t="s">
        <v>124</v>
      </c>
      <c r="B385" s="834" t="s">
        <v>1300</v>
      </c>
      <c r="C385" s="415" t="s">
        <v>763</v>
      </c>
      <c r="D385" s="835"/>
      <c r="E385" s="836"/>
      <c r="F385" s="837"/>
      <c r="G385" s="838">
        <f t="shared" ref="G385:N385" si="115">G392</f>
        <v>0</v>
      </c>
      <c r="H385" s="839">
        <f t="shared" si="115"/>
        <v>0</v>
      </c>
      <c r="I385" s="840">
        <f t="shared" si="115"/>
        <v>0.52603999630227605</v>
      </c>
      <c r="J385" s="839">
        <f t="shared" si="115"/>
        <v>0.52603999999999995</v>
      </c>
      <c r="K385" s="838">
        <f t="shared" si="115"/>
        <v>5.1306648299999997</v>
      </c>
      <c r="L385" s="841">
        <f t="shared" si="115"/>
        <v>6.2433441500000004</v>
      </c>
      <c r="M385" s="838">
        <f t="shared" si="115"/>
        <v>5.0571412200000063</v>
      </c>
      <c r="N385" s="841">
        <f t="shared" si="115"/>
        <v>0</v>
      </c>
      <c r="O385" s="838"/>
      <c r="P385" s="841">
        <f>P392</f>
        <v>4.7434370750000001</v>
      </c>
      <c r="Q385" s="838">
        <f t="shared" ref="Q385:Q448" si="116">G385+I385+K385+M385+O385</f>
        <v>10.713846046302283</v>
      </c>
      <c r="R385" s="841">
        <f t="shared" si="113"/>
        <v>10.400141901302277</v>
      </c>
      <c r="S385" s="831"/>
    </row>
    <row r="386">
      <c r="A386" s="833" t="s">
        <v>126</v>
      </c>
      <c r="B386" s="842" t="s">
        <v>1301</v>
      </c>
      <c r="C386" s="415" t="s">
        <v>763</v>
      </c>
      <c r="D386" s="835"/>
      <c r="E386" s="836"/>
      <c r="F386" s="837"/>
      <c r="G386" s="838"/>
      <c r="H386" s="839"/>
      <c r="I386" s="843"/>
      <c r="J386" s="841"/>
      <c r="K386" s="836"/>
      <c r="L386" s="841"/>
      <c r="M386" s="838"/>
      <c r="N386" s="841"/>
      <c r="O386" s="838"/>
      <c r="P386" s="841"/>
      <c r="Q386" s="838">
        <f t="shared" si="116"/>
        <v>0</v>
      </c>
      <c r="R386" s="841">
        <f t="shared" si="113"/>
        <v>0</v>
      </c>
      <c r="S386" s="831"/>
    </row>
    <row r="387">
      <c r="A387" s="833" t="s">
        <v>128</v>
      </c>
      <c r="B387" s="842" t="s">
        <v>1302</v>
      </c>
      <c r="C387" s="415" t="s">
        <v>763</v>
      </c>
      <c r="D387" s="844"/>
      <c r="E387" s="845"/>
      <c r="F387" s="844"/>
      <c r="G387" s="846"/>
      <c r="H387" s="839"/>
      <c r="I387" s="843"/>
      <c r="J387" s="841"/>
      <c r="K387" s="845"/>
      <c r="L387" s="841"/>
      <c r="M387" s="846"/>
      <c r="N387" s="841"/>
      <c r="O387" s="846"/>
      <c r="P387" s="841"/>
      <c r="Q387" s="846">
        <f t="shared" si="116"/>
        <v>0</v>
      </c>
      <c r="R387" s="841">
        <f t="shared" si="113"/>
        <v>0</v>
      </c>
      <c r="S387" s="831"/>
    </row>
    <row r="388" ht="31.5">
      <c r="A388" s="833" t="s">
        <v>1303</v>
      </c>
      <c r="B388" s="834" t="s">
        <v>765</v>
      </c>
      <c r="C388" s="415" t="s">
        <v>763</v>
      </c>
      <c r="D388" s="844"/>
      <c r="E388" s="845"/>
      <c r="F388" s="844"/>
      <c r="G388" s="846"/>
      <c r="H388" s="839"/>
      <c r="I388" s="843"/>
      <c r="J388" s="841"/>
      <c r="K388" s="845"/>
      <c r="L388" s="841"/>
      <c r="M388" s="846"/>
      <c r="N388" s="841"/>
      <c r="O388" s="846"/>
      <c r="P388" s="841"/>
      <c r="Q388" s="846">
        <f t="shared" si="116"/>
        <v>0</v>
      </c>
      <c r="R388" s="841">
        <f t="shared" si="113"/>
        <v>0</v>
      </c>
      <c r="S388" s="831"/>
    </row>
    <row r="389" ht="31.5">
      <c r="A389" s="833" t="s">
        <v>1304</v>
      </c>
      <c r="B389" s="834" t="s">
        <v>766</v>
      </c>
      <c r="C389" s="415" t="s">
        <v>763</v>
      </c>
      <c r="D389" s="844"/>
      <c r="E389" s="845"/>
      <c r="F389" s="844"/>
      <c r="G389" s="846"/>
      <c r="H389" s="839"/>
      <c r="I389" s="843"/>
      <c r="J389" s="841"/>
      <c r="K389" s="845"/>
      <c r="L389" s="841"/>
      <c r="M389" s="846"/>
      <c r="N389" s="841"/>
      <c r="O389" s="846"/>
      <c r="P389" s="841"/>
      <c r="Q389" s="846">
        <f t="shared" si="116"/>
        <v>0</v>
      </c>
      <c r="R389" s="841">
        <f t="shared" si="113"/>
        <v>0</v>
      </c>
      <c r="S389" s="831"/>
    </row>
    <row r="390" ht="31.5">
      <c r="A390" s="833" t="s">
        <v>1305</v>
      </c>
      <c r="B390" s="834" t="s">
        <v>767</v>
      </c>
      <c r="C390" s="415" t="s">
        <v>763</v>
      </c>
      <c r="D390" s="844"/>
      <c r="E390" s="845"/>
      <c r="F390" s="844"/>
      <c r="G390" s="846"/>
      <c r="H390" s="839"/>
      <c r="I390" s="843"/>
      <c r="J390" s="841"/>
      <c r="K390" s="845"/>
      <c r="L390" s="841"/>
      <c r="M390" s="846"/>
      <c r="N390" s="841"/>
      <c r="O390" s="846"/>
      <c r="P390" s="841"/>
      <c r="Q390" s="846">
        <f t="shared" si="116"/>
        <v>0</v>
      </c>
      <c r="R390" s="841">
        <f t="shared" si="113"/>
        <v>0</v>
      </c>
      <c r="S390" s="831"/>
    </row>
    <row r="391">
      <c r="A391" s="833" t="s">
        <v>130</v>
      </c>
      <c r="B391" s="842" t="s">
        <v>1306</v>
      </c>
      <c r="C391" s="415" t="s">
        <v>763</v>
      </c>
      <c r="D391" s="844"/>
      <c r="E391" s="845"/>
      <c r="F391" s="844"/>
      <c r="G391" s="846"/>
      <c r="H391" s="839"/>
      <c r="I391" s="843"/>
      <c r="J391" s="841"/>
      <c r="K391" s="845"/>
      <c r="L391" s="841"/>
      <c r="M391" s="846"/>
      <c r="N391" s="841"/>
      <c r="O391" s="846"/>
      <c r="P391" s="841"/>
      <c r="Q391" s="846">
        <f t="shared" si="116"/>
        <v>0</v>
      </c>
      <c r="R391" s="841">
        <f t="shared" si="113"/>
        <v>0</v>
      </c>
      <c r="S391" s="831"/>
    </row>
    <row r="392">
      <c r="A392" s="833" t="s">
        <v>132</v>
      </c>
      <c r="B392" s="842" t="s">
        <v>1307</v>
      </c>
      <c r="C392" s="415" t="s">
        <v>763</v>
      </c>
      <c r="D392" s="844"/>
      <c r="E392" s="836"/>
      <c r="F392" s="837"/>
      <c r="G392" s="838"/>
      <c r="H392" s="839">
        <f>H164</f>
        <v>0</v>
      </c>
      <c r="I392" s="843">
        <f>0.526043786302276-3.79/1000000</f>
        <v>0.52603999630227605</v>
      </c>
      <c r="J392" s="841">
        <v>0.52603999999999995</v>
      </c>
      <c r="K392" s="836">
        <f>K164-0.17/1000000</f>
        <v>5.1306648299999997</v>
      </c>
      <c r="L392" s="841">
        <f>L164</f>
        <v>6.2433441500000004</v>
      </c>
      <c r="M392" s="838">
        <f>M164</f>
        <v>5.0571412200000063</v>
      </c>
      <c r="N392" s="841">
        <f>N164</f>
        <v>0</v>
      </c>
      <c r="O392" s="838"/>
      <c r="P392" s="841">
        <f>P164</f>
        <v>4.7434370750000001</v>
      </c>
      <c r="Q392" s="838">
        <f t="shared" si="116"/>
        <v>10.713846046302283</v>
      </c>
      <c r="R392" s="841">
        <f t="shared" si="113"/>
        <v>10.400141901302277</v>
      </c>
      <c r="S392" s="831"/>
    </row>
    <row r="393">
      <c r="A393" s="833" t="s">
        <v>1308</v>
      </c>
      <c r="B393" s="842" t="s">
        <v>1309</v>
      </c>
      <c r="C393" s="415" t="s">
        <v>763</v>
      </c>
      <c r="D393" s="844"/>
      <c r="E393" s="845"/>
      <c r="F393" s="844"/>
      <c r="G393" s="846"/>
      <c r="H393" s="839"/>
      <c r="I393" s="843"/>
      <c r="J393" s="841"/>
      <c r="K393" s="845"/>
      <c r="L393" s="841"/>
      <c r="M393" s="846"/>
      <c r="N393" s="841"/>
      <c r="O393" s="846"/>
      <c r="P393" s="841"/>
      <c r="Q393" s="846">
        <f t="shared" si="116"/>
        <v>0</v>
      </c>
      <c r="R393" s="841">
        <f t="shared" si="113"/>
        <v>0</v>
      </c>
      <c r="S393" s="831"/>
    </row>
    <row r="394">
      <c r="A394" s="833" t="s">
        <v>1310</v>
      </c>
      <c r="B394" s="842" t="s">
        <v>1311</v>
      </c>
      <c r="C394" s="415" t="s">
        <v>763</v>
      </c>
      <c r="D394" s="844"/>
      <c r="E394" s="845"/>
      <c r="F394" s="844"/>
      <c r="G394" s="846"/>
      <c r="H394" s="839"/>
      <c r="I394" s="843"/>
      <c r="J394" s="841"/>
      <c r="K394" s="845"/>
      <c r="L394" s="841"/>
      <c r="M394" s="846"/>
      <c r="N394" s="841"/>
      <c r="O394" s="846"/>
      <c r="P394" s="841"/>
      <c r="Q394" s="846">
        <f t="shared" si="116"/>
        <v>0</v>
      </c>
      <c r="R394" s="841">
        <f t="shared" si="113"/>
        <v>0</v>
      </c>
      <c r="S394" s="831"/>
    </row>
    <row r="395" ht="31.5">
      <c r="A395" s="833" t="s">
        <v>1312</v>
      </c>
      <c r="B395" s="834" t="s">
        <v>1313</v>
      </c>
      <c r="C395" s="415" t="s">
        <v>763</v>
      </c>
      <c r="D395" s="844"/>
      <c r="E395" s="845"/>
      <c r="F395" s="844"/>
      <c r="G395" s="846"/>
      <c r="H395" s="839"/>
      <c r="I395" s="843"/>
      <c r="J395" s="841"/>
      <c r="K395" s="845"/>
      <c r="L395" s="841"/>
      <c r="M395" s="846"/>
      <c r="N395" s="841"/>
      <c r="O395" s="846"/>
      <c r="P395" s="841"/>
      <c r="Q395" s="846">
        <f t="shared" si="116"/>
        <v>0</v>
      </c>
      <c r="R395" s="841">
        <f t="shared" ref="R395:R408" si="117">H395+J395+L395+N395+P395</f>
        <v>0</v>
      </c>
      <c r="S395" s="831"/>
    </row>
    <row r="396">
      <c r="A396" s="833" t="s">
        <v>1314</v>
      </c>
      <c r="B396" s="834" t="s">
        <v>1315</v>
      </c>
      <c r="C396" s="415" t="s">
        <v>763</v>
      </c>
      <c r="D396" s="844"/>
      <c r="E396" s="845"/>
      <c r="F396" s="844"/>
      <c r="G396" s="846"/>
      <c r="H396" s="839"/>
      <c r="I396" s="843"/>
      <c r="J396" s="841"/>
      <c r="K396" s="845"/>
      <c r="L396" s="841"/>
      <c r="M396" s="846"/>
      <c r="N396" s="841"/>
      <c r="O396" s="846"/>
      <c r="P396" s="841"/>
      <c r="Q396" s="846">
        <f t="shared" si="116"/>
        <v>0</v>
      </c>
      <c r="R396" s="841">
        <f t="shared" si="117"/>
        <v>0</v>
      </c>
      <c r="S396" s="831"/>
    </row>
    <row r="397">
      <c r="A397" s="833" t="s">
        <v>1316</v>
      </c>
      <c r="B397" s="834" t="s">
        <v>1317</v>
      </c>
      <c r="C397" s="415" t="s">
        <v>763</v>
      </c>
      <c r="D397" s="844"/>
      <c r="E397" s="845"/>
      <c r="F397" s="844"/>
      <c r="G397" s="846"/>
      <c r="H397" s="839"/>
      <c r="I397" s="843"/>
      <c r="J397" s="841"/>
      <c r="K397" s="845"/>
      <c r="L397" s="841"/>
      <c r="M397" s="846"/>
      <c r="N397" s="841"/>
      <c r="O397" s="846"/>
      <c r="P397" s="841"/>
      <c r="Q397" s="846">
        <f t="shared" si="116"/>
        <v>0</v>
      </c>
      <c r="R397" s="841">
        <f t="shared" si="117"/>
        <v>0</v>
      </c>
      <c r="S397" s="831"/>
    </row>
    <row r="398">
      <c r="A398" s="833" t="s">
        <v>1318</v>
      </c>
      <c r="B398" s="834" t="s">
        <v>1315</v>
      </c>
      <c r="C398" s="415" t="s">
        <v>763</v>
      </c>
      <c r="D398" s="844"/>
      <c r="E398" s="845"/>
      <c r="F398" s="844"/>
      <c r="G398" s="846"/>
      <c r="H398" s="839"/>
      <c r="I398" s="843"/>
      <c r="J398" s="841"/>
      <c r="K398" s="845"/>
      <c r="L398" s="841"/>
      <c r="M398" s="846"/>
      <c r="N398" s="841"/>
      <c r="O398" s="846"/>
      <c r="P398" s="841"/>
      <c r="Q398" s="846">
        <f t="shared" si="116"/>
        <v>0</v>
      </c>
      <c r="R398" s="841">
        <f t="shared" si="117"/>
        <v>0</v>
      </c>
      <c r="S398" s="831"/>
    </row>
    <row r="399">
      <c r="A399" s="833" t="s">
        <v>1319</v>
      </c>
      <c r="B399" s="842" t="s">
        <v>1320</v>
      </c>
      <c r="C399" s="415" t="s">
        <v>763</v>
      </c>
      <c r="D399" s="844"/>
      <c r="E399" s="845"/>
      <c r="F399" s="844"/>
      <c r="G399" s="846"/>
      <c r="H399" s="839"/>
      <c r="I399" s="843"/>
      <c r="J399" s="841"/>
      <c r="K399" s="845"/>
      <c r="L399" s="841"/>
      <c r="M399" s="846"/>
      <c r="N399" s="841"/>
      <c r="O399" s="846"/>
      <c r="P399" s="841"/>
      <c r="Q399" s="846">
        <f t="shared" si="116"/>
        <v>0</v>
      </c>
      <c r="R399" s="841">
        <f t="shared" si="117"/>
        <v>0</v>
      </c>
      <c r="S399" s="831"/>
    </row>
    <row r="400">
      <c r="A400" s="833" t="s">
        <v>1321</v>
      </c>
      <c r="B400" s="842" t="s">
        <v>1124</v>
      </c>
      <c r="C400" s="415" t="s">
        <v>763</v>
      </c>
      <c r="D400" s="844"/>
      <c r="E400" s="845"/>
      <c r="F400" s="844"/>
      <c r="G400" s="846"/>
      <c r="H400" s="839"/>
      <c r="I400" s="843"/>
      <c r="J400" s="841"/>
      <c r="K400" s="845"/>
      <c r="L400" s="841"/>
      <c r="M400" s="846"/>
      <c r="N400" s="841"/>
      <c r="O400" s="846"/>
      <c r="P400" s="841"/>
      <c r="Q400" s="846">
        <f t="shared" si="116"/>
        <v>0</v>
      </c>
      <c r="R400" s="841">
        <f t="shared" si="117"/>
        <v>0</v>
      </c>
      <c r="S400" s="831"/>
    </row>
    <row r="401" ht="31.5">
      <c r="A401" s="833" t="s">
        <v>1322</v>
      </c>
      <c r="B401" s="842" t="s">
        <v>1323</v>
      </c>
      <c r="C401" s="415" t="s">
        <v>763</v>
      </c>
      <c r="D401" s="844"/>
      <c r="E401" s="845"/>
      <c r="F401" s="844"/>
      <c r="G401" s="846"/>
      <c r="H401" s="839"/>
      <c r="I401" s="843"/>
      <c r="J401" s="841"/>
      <c r="K401" s="845"/>
      <c r="L401" s="841"/>
      <c r="M401" s="846"/>
      <c r="N401" s="841"/>
      <c r="O401" s="846"/>
      <c r="P401" s="841"/>
      <c r="Q401" s="846">
        <f t="shared" si="116"/>
        <v>0</v>
      </c>
      <c r="R401" s="841">
        <f t="shared" si="117"/>
        <v>0</v>
      </c>
      <c r="S401" s="831"/>
    </row>
    <row r="402" ht="18" customHeight="1">
      <c r="A402" s="833" t="s">
        <v>1324</v>
      </c>
      <c r="B402" s="834" t="s">
        <v>778</v>
      </c>
      <c r="C402" s="415" t="s">
        <v>763</v>
      </c>
      <c r="D402" s="844"/>
      <c r="E402" s="845"/>
      <c r="F402" s="844"/>
      <c r="G402" s="846"/>
      <c r="H402" s="839"/>
      <c r="I402" s="843"/>
      <c r="J402" s="841"/>
      <c r="K402" s="845"/>
      <c r="L402" s="841"/>
      <c r="M402" s="846"/>
      <c r="N402" s="841"/>
      <c r="O402" s="846"/>
      <c r="P402" s="841"/>
      <c r="Q402" s="846">
        <f t="shared" si="116"/>
        <v>0</v>
      </c>
      <c r="R402" s="841">
        <f t="shared" si="117"/>
        <v>0</v>
      </c>
      <c r="S402" s="831"/>
    </row>
    <row r="403" ht="18" customHeight="1">
      <c r="A403" s="833" t="s">
        <v>1325</v>
      </c>
      <c r="B403" s="847" t="s">
        <v>780</v>
      </c>
      <c r="C403" s="415" t="s">
        <v>763</v>
      </c>
      <c r="D403" s="844"/>
      <c r="E403" s="845"/>
      <c r="F403" s="844"/>
      <c r="G403" s="846"/>
      <c r="H403" s="839"/>
      <c r="I403" s="843"/>
      <c r="J403" s="841"/>
      <c r="K403" s="845"/>
      <c r="L403" s="841"/>
      <c r="M403" s="846"/>
      <c r="N403" s="841"/>
      <c r="O403" s="846"/>
      <c r="P403" s="841"/>
      <c r="Q403" s="846">
        <f t="shared" si="116"/>
        <v>0</v>
      </c>
      <c r="R403" s="841">
        <f t="shared" si="117"/>
        <v>0</v>
      </c>
      <c r="S403" s="831"/>
    </row>
    <row r="404" ht="31.5">
      <c r="A404" s="833" t="s">
        <v>134</v>
      </c>
      <c r="B404" s="842" t="s">
        <v>1326</v>
      </c>
      <c r="C404" s="415" t="s">
        <v>763</v>
      </c>
      <c r="D404" s="844"/>
      <c r="E404" s="845"/>
      <c r="F404" s="844"/>
      <c r="G404" s="846"/>
      <c r="H404" s="839"/>
      <c r="I404" s="843"/>
      <c r="J404" s="841"/>
      <c r="K404" s="845"/>
      <c r="L404" s="841"/>
      <c r="M404" s="846"/>
      <c r="N404" s="841"/>
      <c r="O404" s="846"/>
      <c r="P404" s="841"/>
      <c r="Q404" s="846">
        <f t="shared" si="116"/>
        <v>0</v>
      </c>
      <c r="R404" s="841">
        <f t="shared" si="117"/>
        <v>0</v>
      </c>
      <c r="S404" s="831"/>
    </row>
    <row r="405" ht="31.5">
      <c r="A405" s="833" t="s">
        <v>136</v>
      </c>
      <c r="B405" s="842" t="s">
        <v>765</v>
      </c>
      <c r="C405" s="415" t="s">
        <v>763</v>
      </c>
      <c r="D405" s="844"/>
      <c r="E405" s="845"/>
      <c r="F405" s="844"/>
      <c r="G405" s="846"/>
      <c r="H405" s="839"/>
      <c r="I405" s="843"/>
      <c r="J405" s="841"/>
      <c r="K405" s="845"/>
      <c r="L405" s="841"/>
      <c r="M405" s="846"/>
      <c r="N405" s="841"/>
      <c r="O405" s="846"/>
      <c r="P405" s="841"/>
      <c r="Q405" s="846">
        <f t="shared" si="116"/>
        <v>0</v>
      </c>
      <c r="R405" s="841">
        <f t="shared" si="117"/>
        <v>0</v>
      </c>
      <c r="S405" s="831"/>
    </row>
    <row r="406" ht="31.5">
      <c r="A406" s="833" t="s">
        <v>138</v>
      </c>
      <c r="B406" s="842" t="s">
        <v>766</v>
      </c>
      <c r="C406" s="415" t="s">
        <v>763</v>
      </c>
      <c r="D406" s="844"/>
      <c r="E406" s="845"/>
      <c r="F406" s="844"/>
      <c r="G406" s="846"/>
      <c r="H406" s="839"/>
      <c r="I406" s="843"/>
      <c r="J406" s="841"/>
      <c r="K406" s="845"/>
      <c r="L406" s="841"/>
      <c r="M406" s="846"/>
      <c r="N406" s="841"/>
      <c r="O406" s="846"/>
      <c r="P406" s="841"/>
      <c r="Q406" s="846">
        <f t="shared" si="116"/>
        <v>0</v>
      </c>
      <c r="R406" s="841">
        <f t="shared" si="117"/>
        <v>0</v>
      </c>
      <c r="S406" s="831"/>
    </row>
    <row r="407" ht="31.5">
      <c r="A407" s="833" t="s">
        <v>1327</v>
      </c>
      <c r="B407" s="842" t="s">
        <v>767</v>
      </c>
      <c r="C407" s="415" t="s">
        <v>763</v>
      </c>
      <c r="D407" s="844"/>
      <c r="E407" s="845"/>
      <c r="F407" s="844"/>
      <c r="G407" s="846"/>
      <c r="H407" s="839"/>
      <c r="I407" s="843"/>
      <c r="J407" s="841"/>
      <c r="K407" s="845"/>
      <c r="L407" s="841"/>
      <c r="M407" s="846"/>
      <c r="N407" s="841"/>
      <c r="O407" s="846"/>
      <c r="P407" s="841"/>
      <c r="Q407" s="846">
        <f t="shared" si="116"/>
        <v>0</v>
      </c>
      <c r="R407" s="841">
        <f t="shared" si="117"/>
        <v>0</v>
      </c>
      <c r="S407" s="831"/>
    </row>
    <row r="408">
      <c r="A408" s="833" t="s">
        <v>140</v>
      </c>
      <c r="B408" s="842" t="s">
        <v>1328</v>
      </c>
      <c r="C408" s="415" t="s">
        <v>763</v>
      </c>
      <c r="D408" s="844"/>
      <c r="E408" s="845"/>
      <c r="F408" s="844"/>
      <c r="G408" s="848"/>
      <c r="H408" s="839"/>
      <c r="I408" s="843"/>
      <c r="J408" s="841"/>
      <c r="K408" s="845"/>
      <c r="L408" s="841"/>
      <c r="M408" s="846"/>
      <c r="N408" s="841"/>
      <c r="O408" s="846"/>
      <c r="P408" s="841"/>
      <c r="Q408" s="846">
        <f t="shared" si="116"/>
        <v>0</v>
      </c>
      <c r="R408" s="841">
        <f t="shared" si="117"/>
        <v>0</v>
      </c>
      <c r="S408" s="831"/>
    </row>
    <row r="409">
      <c r="A409" s="833" t="s">
        <v>155</v>
      </c>
      <c r="B409" s="834" t="s">
        <v>1329</v>
      </c>
      <c r="C409" s="415" t="s">
        <v>763</v>
      </c>
      <c r="D409" s="837"/>
      <c r="E409" s="836"/>
      <c r="F409" s="837"/>
      <c r="G409" s="849">
        <f>G410+G423+G424</f>
        <v>0.96583333333333343</v>
      </c>
      <c r="H409" s="849">
        <f>H410+H423+H424</f>
        <v>0.96583333333333343</v>
      </c>
      <c r="I409" s="843">
        <f>I410+I423+I424</f>
        <v>1.8277164599999995</v>
      </c>
      <c r="J409" s="841">
        <f>J410+J423+J424</f>
        <v>1.8277164599999995</v>
      </c>
      <c r="K409" s="836">
        <v>10.22381017404577</v>
      </c>
      <c r="L409" s="841">
        <f>L410+L423+L424</f>
        <v>10.22381</v>
      </c>
      <c r="M409" s="843">
        <f>M410+M423+M424</f>
        <v>6.4368879999999944</v>
      </c>
      <c r="N409" s="850">
        <f>N410+N423+N424</f>
        <v>11.494029222977808</v>
      </c>
      <c r="O409" s="838">
        <f>O410+O423+O424</f>
        <v>6.8896399166666669</v>
      </c>
      <c r="P409" s="841">
        <f>P410+P423+P424</f>
        <v>37.62375333</v>
      </c>
      <c r="Q409" s="838">
        <f t="shared" si="116"/>
        <v>26.343887884045763</v>
      </c>
      <c r="R409" s="841">
        <f t="shared" ref="R409:R427" si="118">G409+I409+K409+N409+P409</f>
        <v>62.135142520356908</v>
      </c>
      <c r="S409" s="831"/>
    </row>
    <row r="410">
      <c r="A410" s="833" t="s">
        <v>157</v>
      </c>
      <c r="B410" s="842" t="s">
        <v>1330</v>
      </c>
      <c r="C410" s="415" t="s">
        <v>763</v>
      </c>
      <c r="D410" s="851"/>
      <c r="E410" s="836"/>
      <c r="F410" s="837"/>
      <c r="G410" s="849">
        <f>G416</f>
        <v>0.96583333333333343</v>
      </c>
      <c r="H410" s="849">
        <f>H416</f>
        <v>0.96583333333333343</v>
      </c>
      <c r="I410" s="843">
        <f>I416</f>
        <v>1.8277164599999995</v>
      </c>
      <c r="J410" s="841">
        <f>J416</f>
        <v>1.8277164599999995</v>
      </c>
      <c r="K410" s="836">
        <v>6.2892833170228846</v>
      </c>
      <c r="L410" s="841">
        <v>6.2892830000000002</v>
      </c>
      <c r="M410" s="843">
        <f>M416</f>
        <v>6.2892833170228846</v>
      </c>
      <c r="N410" s="850">
        <f>N416</f>
        <v>9.7133015100000009</v>
      </c>
      <c r="O410" s="838">
        <f>O416</f>
        <v>6.8896399166666669</v>
      </c>
      <c r="P410" s="841">
        <f>P416</f>
        <v>23.268141589999999</v>
      </c>
      <c r="Q410" s="838">
        <f t="shared" si="116"/>
        <v>22.261756344045768</v>
      </c>
      <c r="R410" s="841">
        <f t="shared" si="118"/>
        <v>42.064276210356219</v>
      </c>
      <c r="S410" s="831"/>
    </row>
    <row r="411">
      <c r="A411" s="833" t="s">
        <v>159</v>
      </c>
      <c r="B411" s="842" t="s">
        <v>1331</v>
      </c>
      <c r="C411" s="415" t="s">
        <v>763</v>
      </c>
      <c r="D411" s="844"/>
      <c r="E411" s="845"/>
      <c r="F411" s="844"/>
      <c r="G411" s="846"/>
      <c r="H411" s="852"/>
      <c r="I411" s="417"/>
      <c r="J411" s="754"/>
      <c r="K411" s="845"/>
      <c r="L411" s="754"/>
      <c r="M411" s="846"/>
      <c r="N411" s="756"/>
      <c r="O411" s="846"/>
      <c r="P411" s="754"/>
      <c r="Q411" s="846">
        <f t="shared" si="116"/>
        <v>0</v>
      </c>
      <c r="R411" s="754">
        <f t="shared" si="118"/>
        <v>0</v>
      </c>
      <c r="S411" s="831"/>
    </row>
    <row r="412" ht="31.5">
      <c r="A412" s="833" t="s">
        <v>1332</v>
      </c>
      <c r="B412" s="842" t="s">
        <v>765</v>
      </c>
      <c r="C412" s="415" t="s">
        <v>763</v>
      </c>
      <c r="D412" s="844"/>
      <c r="E412" s="845"/>
      <c r="F412" s="844"/>
      <c r="G412" s="846"/>
      <c r="H412" s="852"/>
      <c r="I412" s="417"/>
      <c r="J412" s="754"/>
      <c r="K412" s="845"/>
      <c r="L412" s="754"/>
      <c r="M412" s="846"/>
      <c r="N412" s="754"/>
      <c r="O412" s="846"/>
      <c r="P412" s="754"/>
      <c r="Q412" s="846">
        <f t="shared" si="116"/>
        <v>0</v>
      </c>
      <c r="R412" s="754">
        <f t="shared" si="118"/>
        <v>0</v>
      </c>
      <c r="S412" s="831"/>
    </row>
    <row r="413" ht="31.5">
      <c r="A413" s="833" t="s">
        <v>1333</v>
      </c>
      <c r="B413" s="842" t="s">
        <v>766</v>
      </c>
      <c r="C413" s="415" t="s">
        <v>763</v>
      </c>
      <c r="D413" s="844"/>
      <c r="E413" s="845"/>
      <c r="F413" s="844"/>
      <c r="G413" s="846"/>
      <c r="H413" s="852"/>
      <c r="I413" s="417"/>
      <c r="J413" s="754"/>
      <c r="K413" s="845"/>
      <c r="L413" s="754"/>
      <c r="M413" s="846"/>
      <c r="N413" s="754"/>
      <c r="O413" s="846"/>
      <c r="P413" s="754"/>
      <c r="Q413" s="846">
        <f t="shared" si="116"/>
        <v>0</v>
      </c>
      <c r="R413" s="754">
        <f t="shared" si="118"/>
        <v>0</v>
      </c>
      <c r="S413" s="831"/>
    </row>
    <row r="414" ht="31.5">
      <c r="A414" s="833" t="s">
        <v>1334</v>
      </c>
      <c r="B414" s="842" t="s">
        <v>767</v>
      </c>
      <c r="C414" s="415" t="s">
        <v>763</v>
      </c>
      <c r="D414" s="844"/>
      <c r="E414" s="845"/>
      <c r="F414" s="844"/>
      <c r="G414" s="846"/>
      <c r="H414" s="852"/>
      <c r="I414" s="417"/>
      <c r="J414" s="754"/>
      <c r="K414" s="845"/>
      <c r="L414" s="754"/>
      <c r="M414" s="846"/>
      <c r="N414" s="754"/>
      <c r="O414" s="846"/>
      <c r="P414" s="754"/>
      <c r="Q414" s="846">
        <f t="shared" si="116"/>
        <v>0</v>
      </c>
      <c r="R414" s="754">
        <f t="shared" si="118"/>
        <v>0</v>
      </c>
      <c r="S414" s="831"/>
    </row>
    <row r="415">
      <c r="A415" s="833" t="s">
        <v>280</v>
      </c>
      <c r="B415" s="842" t="s">
        <v>1109</v>
      </c>
      <c r="C415" s="415" t="s">
        <v>763</v>
      </c>
      <c r="D415" s="844"/>
      <c r="E415" s="845"/>
      <c r="F415" s="844"/>
      <c r="G415" s="846"/>
      <c r="H415" s="852"/>
      <c r="I415" s="417"/>
      <c r="J415" s="754"/>
      <c r="K415" s="845"/>
      <c r="L415" s="754"/>
      <c r="M415" s="846"/>
      <c r="N415" s="754"/>
      <c r="O415" s="846"/>
      <c r="P415" s="754"/>
      <c r="Q415" s="846">
        <f t="shared" si="116"/>
        <v>0</v>
      </c>
      <c r="R415" s="754">
        <f t="shared" si="118"/>
        <v>0</v>
      </c>
      <c r="S415" s="831"/>
    </row>
    <row r="416">
      <c r="A416" s="833" t="s">
        <v>1335</v>
      </c>
      <c r="B416" s="842" t="s">
        <v>1112</v>
      </c>
      <c r="C416" s="415" t="s">
        <v>763</v>
      </c>
      <c r="D416" s="851"/>
      <c r="E416" s="836"/>
      <c r="F416" s="837"/>
      <c r="G416" s="838">
        <v>0.96583333333333343</v>
      </c>
      <c r="H416" s="839">
        <f>1.159/1.2</f>
        <v>0.96583333333333343</v>
      </c>
      <c r="I416" s="853">
        <v>1.8277164599999995</v>
      </c>
      <c r="J416" s="854">
        <v>1.8277164599999995</v>
      </c>
      <c r="K416" s="836">
        <f>K67</f>
        <v>6.2892830000000002</v>
      </c>
      <c r="L416" s="854">
        <v>6.2892830000000002</v>
      </c>
      <c r="M416" s="855">
        <f>M67</f>
        <v>6.2892833170228846</v>
      </c>
      <c r="N416" s="854">
        <f>N67</f>
        <v>9.7133015100000009</v>
      </c>
      <c r="O416" s="838">
        <v>6.8896399166666669</v>
      </c>
      <c r="P416" s="854">
        <f>P67</f>
        <v>23.268141589999999</v>
      </c>
      <c r="Q416" s="838">
        <f t="shared" si="116"/>
        <v>22.261756027022884</v>
      </c>
      <c r="R416" s="854">
        <f t="shared" si="118"/>
        <v>42.064275893333331</v>
      </c>
      <c r="S416" s="856"/>
    </row>
    <row r="417">
      <c r="A417" s="833" t="s">
        <v>1336</v>
      </c>
      <c r="B417" s="842" t="s">
        <v>1115</v>
      </c>
      <c r="C417" s="415" t="s">
        <v>763</v>
      </c>
      <c r="D417" s="844"/>
      <c r="E417" s="845"/>
      <c r="F417" s="844"/>
      <c r="G417" s="846"/>
      <c r="H417" s="849"/>
      <c r="I417" s="417"/>
      <c r="J417" s="754"/>
      <c r="K417" s="845"/>
      <c r="L417" s="754"/>
      <c r="M417" s="846"/>
      <c r="N417" s="754"/>
      <c r="O417" s="846"/>
      <c r="P417" s="754"/>
      <c r="Q417" s="846">
        <f t="shared" si="116"/>
        <v>0</v>
      </c>
      <c r="R417" s="754">
        <f t="shared" si="118"/>
        <v>0</v>
      </c>
      <c r="S417" s="831"/>
    </row>
    <row r="418">
      <c r="A418" s="833" t="s">
        <v>1337</v>
      </c>
      <c r="B418" s="842" t="s">
        <v>1121</v>
      </c>
      <c r="C418" s="415" t="s">
        <v>763</v>
      </c>
      <c r="D418" s="844"/>
      <c r="E418" s="845"/>
      <c r="F418" s="844"/>
      <c r="G418" s="846"/>
      <c r="H418" s="849"/>
      <c r="I418" s="417"/>
      <c r="J418" s="754"/>
      <c r="K418" s="845"/>
      <c r="L418" s="754"/>
      <c r="M418" s="846"/>
      <c r="N418" s="754"/>
      <c r="O418" s="846"/>
      <c r="P418" s="754"/>
      <c r="Q418" s="846">
        <f t="shared" si="116"/>
        <v>0</v>
      </c>
      <c r="R418" s="754">
        <f t="shared" si="118"/>
        <v>0</v>
      </c>
      <c r="S418" s="831"/>
    </row>
    <row r="419">
      <c r="A419" s="833" t="s">
        <v>1338</v>
      </c>
      <c r="B419" s="842" t="s">
        <v>1124</v>
      </c>
      <c r="C419" s="415" t="s">
        <v>763</v>
      </c>
      <c r="D419" s="844"/>
      <c r="E419" s="845"/>
      <c r="F419" s="844"/>
      <c r="G419" s="846"/>
      <c r="H419" s="852"/>
      <c r="I419" s="417"/>
      <c r="J419" s="754"/>
      <c r="K419" s="845"/>
      <c r="L419" s="754"/>
      <c r="M419" s="846"/>
      <c r="N419" s="754"/>
      <c r="O419" s="846"/>
      <c r="P419" s="754"/>
      <c r="Q419" s="846">
        <f t="shared" si="116"/>
        <v>0</v>
      </c>
      <c r="R419" s="754">
        <f t="shared" si="118"/>
        <v>0</v>
      </c>
      <c r="S419" s="831"/>
    </row>
    <row r="420" ht="31.5">
      <c r="A420" s="833" t="s">
        <v>1339</v>
      </c>
      <c r="B420" s="842" t="s">
        <v>1127</v>
      </c>
      <c r="C420" s="415" t="s">
        <v>763</v>
      </c>
      <c r="D420" s="844"/>
      <c r="E420" s="845"/>
      <c r="F420" s="844"/>
      <c r="G420" s="846"/>
      <c r="H420" s="852"/>
      <c r="I420" s="417"/>
      <c r="J420" s="754"/>
      <c r="K420" s="845"/>
      <c r="L420" s="754"/>
      <c r="M420" s="846"/>
      <c r="N420" s="754"/>
      <c r="O420" s="846"/>
      <c r="P420" s="754"/>
      <c r="Q420" s="846">
        <f t="shared" si="116"/>
        <v>0</v>
      </c>
      <c r="R420" s="754">
        <f t="shared" si="118"/>
        <v>0</v>
      </c>
      <c r="S420" s="831"/>
    </row>
    <row r="421">
      <c r="A421" s="833" t="s">
        <v>1340</v>
      </c>
      <c r="B421" s="834" t="s">
        <v>778</v>
      </c>
      <c r="C421" s="415" t="s">
        <v>763</v>
      </c>
      <c r="D421" s="844"/>
      <c r="E421" s="845"/>
      <c r="F421" s="844"/>
      <c r="G421" s="846"/>
      <c r="H421" s="852"/>
      <c r="I421" s="417"/>
      <c r="J421" s="754"/>
      <c r="K421" s="845"/>
      <c r="L421" s="754"/>
      <c r="M421" s="846"/>
      <c r="N421" s="754"/>
      <c r="O421" s="846"/>
      <c r="P421" s="754"/>
      <c r="Q421" s="846">
        <f t="shared" si="116"/>
        <v>0</v>
      </c>
      <c r="R421" s="754">
        <f t="shared" si="118"/>
        <v>0</v>
      </c>
      <c r="S421" s="831"/>
    </row>
    <row r="422">
      <c r="A422" s="833" t="s">
        <v>1341</v>
      </c>
      <c r="B422" s="847" t="s">
        <v>780</v>
      </c>
      <c r="C422" s="415" t="s">
        <v>763</v>
      </c>
      <c r="D422" s="844"/>
      <c r="E422" s="845"/>
      <c r="F422" s="844"/>
      <c r="G422" s="846"/>
      <c r="H422" s="852"/>
      <c r="I422" s="417"/>
      <c r="J422" s="754"/>
      <c r="K422" s="845"/>
      <c r="L422" s="754"/>
      <c r="M422" s="846"/>
      <c r="N422" s="754"/>
      <c r="O422" s="846"/>
      <c r="P422" s="754"/>
      <c r="Q422" s="846">
        <f t="shared" si="116"/>
        <v>0</v>
      </c>
      <c r="R422" s="754">
        <f t="shared" si="118"/>
        <v>0</v>
      </c>
      <c r="S422" s="831"/>
    </row>
    <row r="423">
      <c r="A423" s="833" t="s">
        <v>282</v>
      </c>
      <c r="B423" s="842" t="s">
        <v>1342</v>
      </c>
      <c r="C423" s="415" t="s">
        <v>763</v>
      </c>
      <c r="D423" s="844"/>
      <c r="E423" s="845"/>
      <c r="F423" s="844"/>
      <c r="G423" s="846"/>
      <c r="H423" s="852"/>
      <c r="I423" s="417"/>
      <c r="J423" s="754"/>
      <c r="K423" s="845"/>
      <c r="L423" s="754"/>
      <c r="M423" s="846"/>
      <c r="N423" s="754"/>
      <c r="O423" s="846"/>
      <c r="P423" s="754"/>
      <c r="Q423" s="846">
        <f t="shared" si="116"/>
        <v>0</v>
      </c>
      <c r="R423" s="754">
        <f t="shared" si="118"/>
        <v>0</v>
      </c>
      <c r="S423" s="831"/>
    </row>
    <row r="424">
      <c r="A424" s="833" t="s">
        <v>206</v>
      </c>
      <c r="B424" s="842" t="s">
        <v>1343</v>
      </c>
      <c r="C424" s="415" t="s">
        <v>763</v>
      </c>
      <c r="D424" s="844"/>
      <c r="E424" s="845"/>
      <c r="F424" s="844"/>
      <c r="G424" s="846">
        <f>G425+G429+G430+G431+G432+G433+G434</f>
        <v>0</v>
      </c>
      <c r="H424" s="852"/>
      <c r="I424" s="417"/>
      <c r="J424" s="754"/>
      <c r="K424" s="845">
        <v>3.9345268570228851</v>
      </c>
      <c r="L424" s="754">
        <v>3.9345270000000001</v>
      </c>
      <c r="M424" s="846">
        <v>0.14760468297710985</v>
      </c>
      <c r="N424" s="754">
        <v>1.7807277129778081</v>
      </c>
      <c r="O424" s="846"/>
      <c r="P424" s="754">
        <f>3.02849257+11.32711917</f>
        <v>14.355611740000001</v>
      </c>
      <c r="Q424" s="846">
        <f t="shared" si="116"/>
        <v>4.0821315399999953</v>
      </c>
      <c r="R424" s="754">
        <f t="shared" si="118"/>
        <v>20.070866310000696</v>
      </c>
      <c r="S424" s="831"/>
    </row>
    <row r="425">
      <c r="A425" s="833" t="s">
        <v>208</v>
      </c>
      <c r="B425" s="842" t="s">
        <v>1331</v>
      </c>
      <c r="C425" s="415" t="s">
        <v>763</v>
      </c>
      <c r="D425" s="844"/>
      <c r="E425" s="845"/>
      <c r="F425" s="844"/>
      <c r="G425" s="846"/>
      <c r="H425" s="852"/>
      <c r="I425" s="417"/>
      <c r="J425" s="754"/>
      <c r="K425" s="845"/>
      <c r="L425" s="754"/>
      <c r="M425" s="846"/>
      <c r="N425" s="754"/>
      <c r="O425" s="846"/>
      <c r="P425" s="754"/>
      <c r="Q425" s="846">
        <f t="shared" si="116"/>
        <v>0</v>
      </c>
      <c r="R425" s="754">
        <f t="shared" si="118"/>
        <v>0</v>
      </c>
      <c r="S425" s="831"/>
    </row>
    <row r="426" ht="31.5">
      <c r="A426" s="833" t="s">
        <v>1344</v>
      </c>
      <c r="B426" s="842" t="s">
        <v>765</v>
      </c>
      <c r="C426" s="415" t="s">
        <v>763</v>
      </c>
      <c r="D426" s="844"/>
      <c r="E426" s="845"/>
      <c r="F426" s="844"/>
      <c r="G426" s="846"/>
      <c r="H426" s="852"/>
      <c r="I426" s="417"/>
      <c r="J426" s="754"/>
      <c r="K426" s="845"/>
      <c r="L426" s="754"/>
      <c r="M426" s="846"/>
      <c r="N426" s="754"/>
      <c r="O426" s="846"/>
      <c r="P426" s="754"/>
      <c r="Q426" s="846">
        <f t="shared" si="116"/>
        <v>0</v>
      </c>
      <c r="R426" s="754">
        <f t="shared" si="118"/>
        <v>0</v>
      </c>
      <c r="S426" s="831"/>
    </row>
    <row r="427" ht="31.5">
      <c r="A427" s="833" t="s">
        <v>1345</v>
      </c>
      <c r="B427" s="842" t="s">
        <v>766</v>
      </c>
      <c r="C427" s="415" t="s">
        <v>763</v>
      </c>
      <c r="D427" s="844"/>
      <c r="E427" s="845"/>
      <c r="F427" s="844"/>
      <c r="G427" s="846"/>
      <c r="H427" s="852"/>
      <c r="I427" s="417"/>
      <c r="J427" s="754"/>
      <c r="K427" s="845"/>
      <c r="L427" s="754"/>
      <c r="M427" s="846"/>
      <c r="N427" s="754"/>
      <c r="O427" s="846"/>
      <c r="P427" s="754"/>
      <c r="Q427" s="846">
        <f t="shared" si="116"/>
        <v>0</v>
      </c>
      <c r="R427" s="754">
        <f t="shared" si="118"/>
        <v>0</v>
      </c>
      <c r="S427" s="831"/>
    </row>
    <row r="428" ht="31.5">
      <c r="A428" s="833" t="s">
        <v>1346</v>
      </c>
      <c r="B428" s="842" t="s">
        <v>767</v>
      </c>
      <c r="C428" s="415" t="s">
        <v>763</v>
      </c>
      <c r="D428" s="844"/>
      <c r="E428" s="845"/>
      <c r="F428" s="844"/>
      <c r="G428" s="846"/>
      <c r="H428" s="852"/>
      <c r="I428" s="417"/>
      <c r="J428" s="754"/>
      <c r="K428" s="845"/>
      <c r="L428" s="754"/>
      <c r="M428" s="846"/>
      <c r="N428" s="754"/>
      <c r="O428" s="846"/>
      <c r="P428" s="754"/>
      <c r="Q428" s="846">
        <f t="shared" si="116"/>
        <v>0</v>
      </c>
      <c r="R428" s="754">
        <f t="shared" ref="R428:R465" si="119">H428+J428+L428+N428+P428</f>
        <v>0</v>
      </c>
      <c r="S428" s="831"/>
    </row>
    <row r="429">
      <c r="A429" s="833" t="s">
        <v>212</v>
      </c>
      <c r="B429" s="842" t="s">
        <v>1109</v>
      </c>
      <c r="C429" s="415" t="s">
        <v>763</v>
      </c>
      <c r="D429" s="844"/>
      <c r="E429" s="845"/>
      <c r="F429" s="844"/>
      <c r="G429" s="846"/>
      <c r="H429" s="852"/>
      <c r="I429" s="417"/>
      <c r="J429" s="754"/>
      <c r="K429" s="845"/>
      <c r="L429" s="754"/>
      <c r="M429" s="846"/>
      <c r="N429" s="754"/>
      <c r="O429" s="846"/>
      <c r="P429" s="754"/>
      <c r="Q429" s="846">
        <f t="shared" si="116"/>
        <v>0</v>
      </c>
      <c r="R429" s="754">
        <f t="shared" si="119"/>
        <v>0</v>
      </c>
      <c r="S429" s="831"/>
    </row>
    <row r="430">
      <c r="A430" s="833" t="s">
        <v>402</v>
      </c>
      <c r="B430" s="842" t="s">
        <v>1112</v>
      </c>
      <c r="C430" s="415" t="s">
        <v>763</v>
      </c>
      <c r="D430" s="844"/>
      <c r="E430" s="845"/>
      <c r="F430" s="844"/>
      <c r="G430" s="846"/>
      <c r="H430" s="852"/>
      <c r="I430" s="417"/>
      <c r="J430" s="754"/>
      <c r="K430" s="845"/>
      <c r="L430" s="754"/>
      <c r="M430" s="846"/>
      <c r="N430" s="754"/>
      <c r="O430" s="846"/>
      <c r="P430" s="754"/>
      <c r="Q430" s="846">
        <f t="shared" si="116"/>
        <v>0</v>
      </c>
      <c r="R430" s="754">
        <f t="shared" si="119"/>
        <v>0</v>
      </c>
      <c r="S430" s="831"/>
    </row>
    <row r="431">
      <c r="A431" s="833" t="s">
        <v>404</v>
      </c>
      <c r="B431" s="842" t="s">
        <v>1115</v>
      </c>
      <c r="C431" s="415" t="s">
        <v>763</v>
      </c>
      <c r="D431" s="844"/>
      <c r="E431" s="845"/>
      <c r="F431" s="844"/>
      <c r="G431" s="846"/>
      <c r="H431" s="852"/>
      <c r="I431" s="417"/>
      <c r="J431" s="754"/>
      <c r="K431" s="845"/>
      <c r="L431" s="754"/>
      <c r="M431" s="846"/>
      <c r="N431" s="754"/>
      <c r="O431" s="846"/>
      <c r="P431" s="754"/>
      <c r="Q431" s="846">
        <f t="shared" si="116"/>
        <v>0</v>
      </c>
      <c r="R431" s="754">
        <f t="shared" si="119"/>
        <v>0</v>
      </c>
      <c r="S431" s="831"/>
    </row>
    <row r="432">
      <c r="A432" s="833" t="s">
        <v>214</v>
      </c>
      <c r="B432" s="842" t="s">
        <v>1121</v>
      </c>
      <c r="C432" s="415" t="s">
        <v>763</v>
      </c>
      <c r="D432" s="844"/>
      <c r="E432" s="845"/>
      <c r="F432" s="844"/>
      <c r="G432" s="846"/>
      <c r="H432" s="852"/>
      <c r="I432" s="417"/>
      <c r="J432" s="754"/>
      <c r="K432" s="845"/>
      <c r="L432" s="754"/>
      <c r="M432" s="846"/>
      <c r="N432" s="754"/>
      <c r="O432" s="846"/>
      <c r="P432" s="754"/>
      <c r="Q432" s="846">
        <f t="shared" si="116"/>
        <v>0</v>
      </c>
      <c r="R432" s="754">
        <f t="shared" si="119"/>
        <v>0</v>
      </c>
      <c r="S432" s="831"/>
    </row>
    <row r="433">
      <c r="A433" s="833" t="s">
        <v>288</v>
      </c>
      <c r="B433" s="842" t="s">
        <v>1124</v>
      </c>
      <c r="C433" s="415" t="s">
        <v>763</v>
      </c>
      <c r="D433" s="844"/>
      <c r="E433" s="845"/>
      <c r="F433" s="844"/>
      <c r="G433" s="846"/>
      <c r="H433" s="852"/>
      <c r="I433" s="417"/>
      <c r="J433" s="754"/>
      <c r="K433" s="845"/>
      <c r="L433" s="754"/>
      <c r="M433" s="846"/>
      <c r="N433" s="754"/>
      <c r="O433" s="846"/>
      <c r="P433" s="754"/>
      <c r="Q433" s="846">
        <f t="shared" si="116"/>
        <v>0</v>
      </c>
      <c r="R433" s="754">
        <f t="shared" si="119"/>
        <v>0</v>
      </c>
      <c r="S433" s="831"/>
    </row>
    <row r="434" ht="31.5">
      <c r="A434" s="833" t="s">
        <v>290</v>
      </c>
      <c r="B434" s="842" t="s">
        <v>1127</v>
      </c>
      <c r="C434" s="415" t="s">
        <v>763</v>
      </c>
      <c r="D434" s="844"/>
      <c r="E434" s="845"/>
      <c r="F434" s="844"/>
      <c r="G434" s="846"/>
      <c r="H434" s="852"/>
      <c r="I434" s="417"/>
      <c r="J434" s="754"/>
      <c r="K434" s="845"/>
      <c r="L434" s="754"/>
      <c r="M434" s="846"/>
      <c r="N434" s="754"/>
      <c r="O434" s="846"/>
      <c r="P434" s="754"/>
      <c r="Q434" s="846">
        <f t="shared" si="116"/>
        <v>0</v>
      </c>
      <c r="R434" s="754">
        <f t="shared" si="119"/>
        <v>0</v>
      </c>
      <c r="S434" s="831"/>
    </row>
    <row r="435">
      <c r="A435" s="833" t="s">
        <v>1347</v>
      </c>
      <c r="B435" s="847" t="s">
        <v>778</v>
      </c>
      <c r="C435" s="415" t="s">
        <v>763</v>
      </c>
      <c r="D435" s="844"/>
      <c r="E435" s="845"/>
      <c r="F435" s="844"/>
      <c r="G435" s="846"/>
      <c r="H435" s="852"/>
      <c r="I435" s="417"/>
      <c r="J435" s="754"/>
      <c r="K435" s="845"/>
      <c r="L435" s="754"/>
      <c r="M435" s="846"/>
      <c r="N435" s="754"/>
      <c r="O435" s="846"/>
      <c r="P435" s="754"/>
      <c r="Q435" s="846">
        <f t="shared" si="116"/>
        <v>0</v>
      </c>
      <c r="R435" s="754">
        <f t="shared" si="119"/>
        <v>0</v>
      </c>
      <c r="S435" s="831"/>
    </row>
    <row r="436">
      <c r="A436" s="833" t="s">
        <v>1348</v>
      </c>
      <c r="B436" s="847" t="s">
        <v>780</v>
      </c>
      <c r="C436" s="415" t="s">
        <v>763</v>
      </c>
      <c r="D436" s="844"/>
      <c r="E436" s="845"/>
      <c r="F436" s="844"/>
      <c r="G436" s="846"/>
      <c r="H436" s="852"/>
      <c r="I436" s="417"/>
      <c r="J436" s="754"/>
      <c r="K436" s="845"/>
      <c r="L436" s="754"/>
      <c r="M436" s="846"/>
      <c r="N436" s="754"/>
      <c r="O436" s="846"/>
      <c r="P436" s="754"/>
      <c r="Q436" s="846">
        <f t="shared" si="116"/>
        <v>0</v>
      </c>
      <c r="R436" s="754">
        <f t="shared" si="119"/>
        <v>0</v>
      </c>
      <c r="S436" s="831"/>
    </row>
    <row r="437">
      <c r="A437" s="833" t="s">
        <v>300</v>
      </c>
      <c r="B437" s="834" t="s">
        <v>1349</v>
      </c>
      <c r="C437" s="415" t="s">
        <v>763</v>
      </c>
      <c r="D437" s="835"/>
      <c r="E437" s="836"/>
      <c r="F437" s="837"/>
      <c r="G437" s="838"/>
      <c r="H437" s="855"/>
      <c r="I437" s="853"/>
      <c r="J437" s="854"/>
      <c r="K437" s="836"/>
      <c r="L437" s="854"/>
      <c r="M437" s="838"/>
      <c r="N437" s="854"/>
      <c r="O437" s="838"/>
      <c r="P437" s="854"/>
      <c r="Q437" s="838">
        <f t="shared" si="116"/>
        <v>0</v>
      </c>
      <c r="R437" s="854">
        <f t="shared" si="119"/>
        <v>0</v>
      </c>
      <c r="S437" s="831"/>
    </row>
    <row r="438">
      <c r="A438" s="833" t="s">
        <v>306</v>
      </c>
      <c r="B438" s="834" t="s">
        <v>1350</v>
      </c>
      <c r="C438" s="415" t="s">
        <v>763</v>
      </c>
      <c r="D438" s="844"/>
      <c r="E438" s="845"/>
      <c r="F438" s="844"/>
      <c r="G438" s="846"/>
      <c r="H438" s="419"/>
      <c r="I438" s="422"/>
      <c r="J438" s="424"/>
      <c r="K438" s="845"/>
      <c r="L438" s="424"/>
      <c r="M438" s="846"/>
      <c r="N438" s="424"/>
      <c r="O438" s="846"/>
      <c r="P438" s="424"/>
      <c r="Q438" s="846">
        <f t="shared" si="116"/>
        <v>0</v>
      </c>
      <c r="R438" s="424">
        <f t="shared" si="119"/>
        <v>0</v>
      </c>
      <c r="S438" s="831"/>
    </row>
    <row r="439">
      <c r="A439" s="833" t="s">
        <v>1351</v>
      </c>
      <c r="B439" s="842" t="s">
        <v>1352</v>
      </c>
      <c r="C439" s="415" t="s">
        <v>763</v>
      </c>
      <c r="D439" s="844"/>
      <c r="E439" s="845"/>
      <c r="F439" s="844"/>
      <c r="G439" s="846"/>
      <c r="H439" s="419"/>
      <c r="I439" s="422"/>
      <c r="J439" s="424"/>
      <c r="K439" s="845"/>
      <c r="L439" s="424"/>
      <c r="M439" s="846"/>
      <c r="N439" s="424"/>
      <c r="O439" s="846"/>
      <c r="P439" s="424"/>
      <c r="Q439" s="846">
        <f t="shared" si="116"/>
        <v>0</v>
      </c>
      <c r="R439" s="424">
        <f t="shared" si="119"/>
        <v>0</v>
      </c>
      <c r="S439" s="831"/>
    </row>
    <row r="440">
      <c r="A440" s="857" t="s">
        <v>1353</v>
      </c>
      <c r="B440" s="858" t="s">
        <v>1354</v>
      </c>
      <c r="C440" s="415" t="s">
        <v>763</v>
      </c>
      <c r="D440" s="844"/>
      <c r="E440" s="845"/>
      <c r="F440" s="844"/>
      <c r="G440" s="846"/>
      <c r="H440" s="419"/>
      <c r="I440" s="422"/>
      <c r="J440" s="424"/>
      <c r="K440" s="846"/>
      <c r="L440" s="424"/>
      <c r="M440" s="846"/>
      <c r="N440" s="424"/>
      <c r="O440" s="846"/>
      <c r="P440" s="424"/>
      <c r="Q440" s="846">
        <f t="shared" si="116"/>
        <v>0</v>
      </c>
      <c r="R440" s="424">
        <f t="shared" si="119"/>
        <v>0</v>
      </c>
      <c r="S440" s="831"/>
    </row>
    <row r="441">
      <c r="A441" s="857" t="s">
        <v>1355</v>
      </c>
      <c r="B441" s="859" t="s">
        <v>1356</v>
      </c>
      <c r="C441" s="860" t="s">
        <v>763</v>
      </c>
      <c r="D441" s="844"/>
      <c r="E441" s="845"/>
      <c r="F441" s="844"/>
      <c r="G441" s="846"/>
      <c r="H441" s="419"/>
      <c r="I441" s="422"/>
      <c r="J441" s="424"/>
      <c r="K441" s="846"/>
      <c r="L441" s="424"/>
      <c r="M441" s="846"/>
      <c r="N441" s="424"/>
      <c r="O441" s="846"/>
      <c r="P441" s="424"/>
      <c r="Q441" s="846"/>
      <c r="R441" s="424"/>
      <c r="S441" s="831"/>
    </row>
    <row r="442">
      <c r="A442" s="861" t="s">
        <v>1357</v>
      </c>
      <c r="B442" s="862" t="s">
        <v>1358</v>
      </c>
      <c r="C442" s="591" t="s">
        <v>763</v>
      </c>
      <c r="D442" s="863"/>
      <c r="E442" s="864"/>
      <c r="F442" s="863"/>
      <c r="G442" s="865"/>
      <c r="H442" s="598"/>
      <c r="I442" s="593"/>
      <c r="J442" s="866"/>
      <c r="K442" s="864"/>
      <c r="L442" s="866"/>
      <c r="M442" s="865"/>
      <c r="N442" s="866"/>
      <c r="O442" s="865"/>
      <c r="P442" s="866"/>
      <c r="Q442" s="865"/>
      <c r="R442" s="866"/>
      <c r="S442" s="831"/>
    </row>
    <row r="443">
      <c r="A443" s="867" t="s">
        <v>783</v>
      </c>
      <c r="B443" s="868" t="s">
        <v>1359</v>
      </c>
      <c r="C443" s="869" t="s">
        <v>763</v>
      </c>
      <c r="D443" s="870"/>
      <c r="E443" s="871"/>
      <c r="F443" s="870"/>
      <c r="G443" s="872"/>
      <c r="H443" s="873"/>
      <c r="I443" s="874"/>
      <c r="J443" s="875"/>
      <c r="K443" s="871"/>
      <c r="L443" s="875"/>
      <c r="M443" s="872"/>
      <c r="N443" s="875"/>
      <c r="O443" s="872"/>
      <c r="P443" s="875"/>
      <c r="Q443" s="872">
        <f t="shared" si="116"/>
        <v>0</v>
      </c>
      <c r="R443" s="875">
        <f t="shared" si="119"/>
        <v>0</v>
      </c>
      <c r="S443" s="831"/>
    </row>
    <row r="444">
      <c r="A444" s="833" t="s">
        <v>785</v>
      </c>
      <c r="B444" s="834" t="s">
        <v>1360</v>
      </c>
      <c r="C444" s="415" t="s">
        <v>763</v>
      </c>
      <c r="D444" s="844"/>
      <c r="E444" s="845"/>
      <c r="F444" s="844"/>
      <c r="G444" s="846"/>
      <c r="H444" s="419"/>
      <c r="I444" s="422"/>
      <c r="J444" s="424"/>
      <c r="K444" s="845"/>
      <c r="L444" s="424"/>
      <c r="M444" s="846"/>
      <c r="N444" s="424"/>
      <c r="O444" s="846"/>
      <c r="P444" s="424"/>
      <c r="Q444" s="846">
        <f t="shared" si="116"/>
        <v>0</v>
      </c>
      <c r="R444" s="424">
        <f t="shared" si="119"/>
        <v>0</v>
      </c>
      <c r="S444" s="831"/>
    </row>
    <row r="445">
      <c r="A445" s="833" t="s">
        <v>789</v>
      </c>
      <c r="B445" s="834" t="s">
        <v>1361</v>
      </c>
      <c r="C445" s="415" t="s">
        <v>763</v>
      </c>
      <c r="D445" s="844"/>
      <c r="E445" s="845"/>
      <c r="F445" s="844"/>
      <c r="G445" s="846"/>
      <c r="H445" s="419"/>
      <c r="I445" s="422"/>
      <c r="J445" s="424"/>
      <c r="K445" s="845"/>
      <c r="L445" s="424"/>
      <c r="M445" s="846"/>
      <c r="N445" s="424"/>
      <c r="O445" s="846"/>
      <c r="P445" s="424"/>
      <c r="Q445" s="846">
        <f t="shared" si="116"/>
        <v>0</v>
      </c>
      <c r="R445" s="424">
        <f t="shared" si="119"/>
        <v>0</v>
      </c>
      <c r="S445" s="831"/>
    </row>
    <row r="446">
      <c r="A446" s="833" t="s">
        <v>790</v>
      </c>
      <c r="B446" s="834" t="s">
        <v>1362</v>
      </c>
      <c r="C446" s="415" t="s">
        <v>763</v>
      </c>
      <c r="D446" s="844"/>
      <c r="E446" s="845"/>
      <c r="F446" s="844"/>
      <c r="G446" s="846"/>
      <c r="H446" s="419"/>
      <c r="I446" s="422"/>
      <c r="J446" s="424"/>
      <c r="K446" s="845"/>
      <c r="L446" s="424"/>
      <c r="M446" s="846"/>
      <c r="N446" s="424"/>
      <c r="O446" s="846"/>
      <c r="P446" s="424"/>
      <c r="Q446" s="846">
        <f t="shared" si="116"/>
        <v>0</v>
      </c>
      <c r="R446" s="424">
        <f t="shared" si="119"/>
        <v>0</v>
      </c>
      <c r="S446" s="831"/>
    </row>
    <row r="447">
      <c r="A447" s="833" t="s">
        <v>791</v>
      </c>
      <c r="B447" s="834" t="s">
        <v>1363</v>
      </c>
      <c r="C447" s="415" t="s">
        <v>763</v>
      </c>
      <c r="D447" s="844"/>
      <c r="E447" s="845"/>
      <c r="F447" s="844"/>
      <c r="G447" s="846"/>
      <c r="H447" s="419"/>
      <c r="I447" s="422"/>
      <c r="J447" s="424"/>
      <c r="K447" s="845"/>
      <c r="L447" s="424"/>
      <c r="M447" s="846"/>
      <c r="N447" s="424"/>
      <c r="O447" s="846"/>
      <c r="P447" s="424"/>
      <c r="Q447" s="846">
        <f t="shared" si="116"/>
        <v>0</v>
      </c>
      <c r="R447" s="424">
        <f t="shared" si="119"/>
        <v>0</v>
      </c>
      <c r="S447" s="831"/>
    </row>
    <row r="448">
      <c r="A448" s="833" t="s">
        <v>792</v>
      </c>
      <c r="B448" s="834" t="s">
        <v>1364</v>
      </c>
      <c r="C448" s="415" t="s">
        <v>763</v>
      </c>
      <c r="D448" s="844"/>
      <c r="E448" s="845"/>
      <c r="F448" s="844"/>
      <c r="G448" s="846"/>
      <c r="H448" s="419"/>
      <c r="I448" s="422"/>
      <c r="J448" s="424"/>
      <c r="K448" s="845"/>
      <c r="L448" s="424"/>
      <c r="M448" s="846"/>
      <c r="N448" s="424"/>
      <c r="O448" s="846"/>
      <c r="P448" s="424"/>
      <c r="Q448" s="846">
        <f t="shared" si="116"/>
        <v>0</v>
      </c>
      <c r="R448" s="424">
        <f t="shared" si="119"/>
        <v>0</v>
      </c>
      <c r="S448" s="831"/>
    </row>
    <row r="449">
      <c r="A449" s="833" t="s">
        <v>841</v>
      </c>
      <c r="B449" s="842" t="s">
        <v>1008</v>
      </c>
      <c r="C449" s="415" t="s">
        <v>763</v>
      </c>
      <c r="D449" s="844"/>
      <c r="E449" s="845"/>
      <c r="F449" s="844"/>
      <c r="G449" s="846"/>
      <c r="H449" s="419"/>
      <c r="I449" s="422"/>
      <c r="J449" s="424"/>
      <c r="K449" s="845"/>
      <c r="L449" s="424"/>
      <c r="M449" s="846"/>
      <c r="N449" s="424"/>
      <c r="O449" s="846"/>
      <c r="P449" s="424"/>
      <c r="Q449" s="846">
        <f t="shared" ref="Q449:Q465" si="120">G449+I449+K449+M449+O449</f>
        <v>0</v>
      </c>
      <c r="R449" s="424">
        <f t="shared" si="119"/>
        <v>0</v>
      </c>
      <c r="S449" s="831"/>
    </row>
    <row r="450">
      <c r="A450" s="833" t="s">
        <v>1365</v>
      </c>
      <c r="B450" s="842" t="s">
        <v>1366</v>
      </c>
      <c r="C450" s="415" t="s">
        <v>763</v>
      </c>
      <c r="D450" s="844"/>
      <c r="E450" s="845"/>
      <c r="F450" s="844"/>
      <c r="G450" s="846"/>
      <c r="H450" s="419"/>
      <c r="I450" s="422"/>
      <c r="J450" s="424"/>
      <c r="K450" s="845"/>
      <c r="L450" s="424"/>
      <c r="M450" s="846"/>
      <c r="N450" s="424"/>
      <c r="O450" s="846"/>
      <c r="P450" s="424"/>
      <c r="Q450" s="846">
        <f t="shared" si="120"/>
        <v>0</v>
      </c>
      <c r="R450" s="424">
        <f t="shared" si="119"/>
        <v>0</v>
      </c>
      <c r="S450" s="831"/>
    </row>
    <row r="451">
      <c r="A451" s="833" t="s">
        <v>843</v>
      </c>
      <c r="B451" s="842" t="s">
        <v>1010</v>
      </c>
      <c r="C451" s="415" t="s">
        <v>763</v>
      </c>
      <c r="D451" s="844"/>
      <c r="E451" s="845"/>
      <c r="F451" s="844"/>
      <c r="G451" s="846"/>
      <c r="H451" s="419"/>
      <c r="I451" s="422"/>
      <c r="J451" s="424"/>
      <c r="K451" s="845"/>
      <c r="L451" s="424"/>
      <c r="M451" s="846"/>
      <c r="N451" s="424"/>
      <c r="O451" s="846"/>
      <c r="P451" s="424"/>
      <c r="Q451" s="846">
        <f t="shared" si="120"/>
        <v>0</v>
      </c>
      <c r="R451" s="424">
        <f t="shared" si="119"/>
        <v>0</v>
      </c>
      <c r="S451" s="831"/>
    </row>
    <row r="452" ht="31.5">
      <c r="A452" s="833" t="s">
        <v>1367</v>
      </c>
      <c r="B452" s="842" t="s">
        <v>1368</v>
      </c>
      <c r="C452" s="415" t="s">
        <v>763</v>
      </c>
      <c r="D452" s="844"/>
      <c r="E452" s="845"/>
      <c r="F452" s="844"/>
      <c r="G452" s="846"/>
      <c r="H452" s="419"/>
      <c r="I452" s="422"/>
      <c r="J452" s="424"/>
      <c r="K452" s="845"/>
      <c r="L452" s="424"/>
      <c r="M452" s="846"/>
      <c r="N452" s="424"/>
      <c r="O452" s="846"/>
      <c r="P452" s="424"/>
      <c r="Q452" s="846">
        <f t="shared" si="120"/>
        <v>0</v>
      </c>
      <c r="R452" s="424">
        <f t="shared" si="119"/>
        <v>0</v>
      </c>
      <c r="S452" s="831"/>
    </row>
    <row r="453">
      <c r="A453" s="833" t="s">
        <v>793</v>
      </c>
      <c r="B453" s="834" t="s">
        <v>1369</v>
      </c>
      <c r="C453" s="415" t="s">
        <v>763</v>
      </c>
      <c r="D453" s="844"/>
      <c r="E453" s="845"/>
      <c r="F453" s="844"/>
      <c r="G453" s="846"/>
      <c r="H453" s="419"/>
      <c r="I453" s="422"/>
      <c r="J453" s="424"/>
      <c r="K453" s="845"/>
      <c r="L453" s="424"/>
      <c r="M453" s="846"/>
      <c r="N453" s="424"/>
      <c r="O453" s="846"/>
      <c r="P453" s="424"/>
      <c r="Q453" s="846">
        <f t="shared" si="120"/>
        <v>0</v>
      </c>
      <c r="R453" s="424">
        <f t="shared" si="119"/>
        <v>0</v>
      </c>
      <c r="S453" s="831"/>
    </row>
    <row r="454">
      <c r="A454" s="861" t="s">
        <v>794</v>
      </c>
      <c r="B454" s="876" t="s">
        <v>1370</v>
      </c>
      <c r="C454" s="489" t="s">
        <v>763</v>
      </c>
      <c r="D454" s="877"/>
      <c r="E454" s="878"/>
      <c r="F454" s="877"/>
      <c r="G454" s="879"/>
      <c r="H454" s="493"/>
      <c r="I454" s="501"/>
      <c r="J454" s="465"/>
      <c r="K454" s="878"/>
      <c r="L454" s="498"/>
      <c r="M454" s="879"/>
      <c r="N454" s="498"/>
      <c r="O454" s="879"/>
      <c r="P454" s="498"/>
      <c r="Q454" s="879">
        <f t="shared" si="120"/>
        <v>0</v>
      </c>
      <c r="R454" s="498">
        <f t="shared" si="119"/>
        <v>0</v>
      </c>
      <c r="S454" s="831"/>
    </row>
    <row r="455">
      <c r="A455" s="867" t="s">
        <v>646</v>
      </c>
      <c r="B455" s="880" t="s">
        <v>854</v>
      </c>
      <c r="C455" s="881" t="s">
        <v>279</v>
      </c>
      <c r="D455" s="882"/>
      <c r="E455" s="872"/>
      <c r="F455" s="870"/>
      <c r="G455" s="872"/>
      <c r="H455" s="873"/>
      <c r="I455" s="874"/>
      <c r="J455" s="875"/>
      <c r="K455" s="871"/>
      <c r="L455" s="875"/>
      <c r="M455" s="872"/>
      <c r="N455" s="875"/>
      <c r="O455" s="872"/>
      <c r="P455" s="875"/>
      <c r="Q455" s="872">
        <f t="shared" si="120"/>
        <v>0</v>
      </c>
      <c r="R455" s="875">
        <f t="shared" si="119"/>
        <v>0</v>
      </c>
      <c r="S455" s="371"/>
    </row>
    <row r="456" ht="47.25">
      <c r="A456" s="883" t="s">
        <v>1371</v>
      </c>
      <c r="B456" s="834" t="s">
        <v>1372</v>
      </c>
      <c r="C456" s="462" t="s">
        <v>763</v>
      </c>
      <c r="D456" s="844"/>
      <c r="E456" s="846"/>
      <c r="F456" s="844"/>
      <c r="G456" s="846"/>
      <c r="H456" s="419"/>
      <c r="I456" s="422"/>
      <c r="J456" s="424"/>
      <c r="K456" s="845"/>
      <c r="L456" s="424"/>
      <c r="M456" s="846"/>
      <c r="N456" s="424"/>
      <c r="O456" s="846"/>
      <c r="P456" s="424"/>
      <c r="Q456" s="846">
        <f t="shared" si="120"/>
        <v>0</v>
      </c>
      <c r="R456" s="424">
        <f t="shared" si="119"/>
        <v>0</v>
      </c>
      <c r="S456" s="371"/>
    </row>
    <row r="457" ht="42" customHeight="1">
      <c r="A457" s="883" t="s">
        <v>863</v>
      </c>
      <c r="B457" s="842" t="s">
        <v>1373</v>
      </c>
      <c r="C457" s="462" t="s">
        <v>763</v>
      </c>
      <c r="D457" s="844"/>
      <c r="E457" s="846"/>
      <c r="F457" s="844"/>
      <c r="G457" s="846"/>
      <c r="H457" s="419"/>
      <c r="I457" s="422"/>
      <c r="J457" s="424"/>
      <c r="K457" s="845"/>
      <c r="L457" s="424"/>
      <c r="M457" s="846"/>
      <c r="N457" s="424"/>
      <c r="O457" s="846"/>
      <c r="P457" s="424"/>
      <c r="Q457" s="846">
        <f t="shared" si="120"/>
        <v>0</v>
      </c>
      <c r="R457" s="424">
        <f t="shared" si="119"/>
        <v>0</v>
      </c>
      <c r="S457" s="371"/>
    </row>
    <row r="458" ht="42" customHeight="1">
      <c r="A458" s="883" t="s">
        <v>1374</v>
      </c>
      <c r="B458" s="842" t="s">
        <v>1375</v>
      </c>
      <c r="C458" s="462" t="s">
        <v>763</v>
      </c>
      <c r="D458" s="844"/>
      <c r="E458" s="846"/>
      <c r="F458" s="844"/>
      <c r="G458" s="846"/>
      <c r="H458" s="419"/>
      <c r="I458" s="422"/>
      <c r="J458" s="424"/>
      <c r="K458" s="845"/>
      <c r="L458" s="424"/>
      <c r="M458" s="846"/>
      <c r="N458" s="424"/>
      <c r="O458" s="846"/>
      <c r="P458" s="424"/>
      <c r="Q458" s="846"/>
      <c r="R458" s="424"/>
      <c r="S458" s="371"/>
    </row>
    <row r="459" ht="42" customHeight="1">
      <c r="A459" s="883" t="s">
        <v>1376</v>
      </c>
      <c r="B459" s="842" t="s">
        <v>1377</v>
      </c>
      <c r="C459" s="462" t="s">
        <v>763</v>
      </c>
      <c r="D459" s="844"/>
      <c r="E459" s="846"/>
      <c r="F459" s="844"/>
      <c r="G459" s="846"/>
      <c r="H459" s="419"/>
      <c r="I459" s="422"/>
      <c r="J459" s="424"/>
      <c r="K459" s="845"/>
      <c r="L459" s="424"/>
      <c r="M459" s="846"/>
      <c r="N459" s="424"/>
      <c r="O459" s="846"/>
      <c r="P459" s="424"/>
      <c r="Q459" s="846"/>
      <c r="R459" s="424"/>
      <c r="S459" s="371"/>
    </row>
    <row r="460">
      <c r="A460" s="883" t="s">
        <v>865</v>
      </c>
      <c r="B460" s="842" t="s">
        <v>1378</v>
      </c>
      <c r="C460" s="462" t="s">
        <v>763</v>
      </c>
      <c r="D460" s="844"/>
      <c r="E460" s="846"/>
      <c r="F460" s="844"/>
      <c r="G460" s="846"/>
      <c r="H460" s="419"/>
      <c r="I460" s="422"/>
      <c r="J460" s="424"/>
      <c r="K460" s="845"/>
      <c r="L460" s="424"/>
      <c r="M460" s="846"/>
      <c r="N460" s="424"/>
      <c r="O460" s="846"/>
      <c r="P460" s="424"/>
      <c r="Q460" s="846">
        <f t="shared" si="120"/>
        <v>0</v>
      </c>
      <c r="R460" s="424">
        <f t="shared" si="119"/>
        <v>0</v>
      </c>
      <c r="S460" s="371"/>
    </row>
    <row r="461">
      <c r="A461" s="884" t="s">
        <v>1379</v>
      </c>
      <c r="B461" s="885" t="s">
        <v>1380</v>
      </c>
      <c r="C461" s="886" t="s">
        <v>763</v>
      </c>
      <c r="D461" s="844"/>
      <c r="E461" s="846"/>
      <c r="F461" s="844"/>
      <c r="G461" s="846"/>
      <c r="H461" s="419"/>
      <c r="I461" s="422"/>
      <c r="J461" s="424"/>
      <c r="K461" s="845"/>
      <c r="L461" s="424"/>
      <c r="M461" s="846"/>
      <c r="N461" s="424"/>
      <c r="O461" s="846"/>
      <c r="P461" s="424"/>
      <c r="Q461" s="846"/>
      <c r="R461" s="424"/>
      <c r="S461" s="371"/>
    </row>
    <row r="462" ht="33" customHeight="1">
      <c r="A462" s="883" t="s">
        <v>866</v>
      </c>
      <c r="B462" s="834" t="s">
        <v>1381</v>
      </c>
      <c r="C462" s="887" t="s">
        <v>279</v>
      </c>
      <c r="D462" s="844"/>
      <c r="E462" s="846"/>
      <c r="F462" s="844"/>
      <c r="G462" s="846"/>
      <c r="H462" s="419"/>
      <c r="I462" s="422"/>
      <c r="J462" s="424"/>
      <c r="K462" s="845"/>
      <c r="L462" s="424"/>
      <c r="M462" s="846"/>
      <c r="N462" s="424"/>
      <c r="O462" s="846"/>
      <c r="P462" s="424"/>
      <c r="Q462" s="846">
        <f t="shared" si="120"/>
        <v>0</v>
      </c>
      <c r="R462" s="424">
        <f t="shared" si="119"/>
        <v>0</v>
      </c>
      <c r="S462" s="371"/>
    </row>
    <row r="463">
      <c r="A463" s="883" t="s">
        <v>1382</v>
      </c>
      <c r="B463" s="842" t="s">
        <v>1383</v>
      </c>
      <c r="C463" s="462" t="s">
        <v>763</v>
      </c>
      <c r="D463" s="844"/>
      <c r="E463" s="846"/>
      <c r="F463" s="844"/>
      <c r="G463" s="846"/>
      <c r="H463" s="419"/>
      <c r="I463" s="422"/>
      <c r="J463" s="424"/>
      <c r="K463" s="845"/>
      <c r="L463" s="424"/>
      <c r="M463" s="846"/>
      <c r="N463" s="424"/>
      <c r="O463" s="846"/>
      <c r="P463" s="424"/>
      <c r="Q463" s="846">
        <f t="shared" si="120"/>
        <v>0</v>
      </c>
      <c r="R463" s="424">
        <f t="shared" si="119"/>
        <v>0</v>
      </c>
      <c r="S463" s="371"/>
    </row>
    <row r="464">
      <c r="A464" s="883" t="s">
        <v>1384</v>
      </c>
      <c r="B464" s="842" t="s">
        <v>1385</v>
      </c>
      <c r="C464" s="462" t="s">
        <v>763</v>
      </c>
      <c r="D464" s="844"/>
      <c r="E464" s="846"/>
      <c r="F464" s="844"/>
      <c r="G464" s="846"/>
      <c r="H464" s="419"/>
      <c r="I464" s="422"/>
      <c r="J464" s="424"/>
      <c r="K464" s="845"/>
      <c r="L464" s="424"/>
      <c r="M464" s="846"/>
      <c r="N464" s="424"/>
      <c r="O464" s="846"/>
      <c r="P464" s="424"/>
      <c r="Q464" s="846">
        <f t="shared" si="120"/>
        <v>0</v>
      </c>
      <c r="R464" s="424">
        <f t="shared" si="119"/>
        <v>0</v>
      </c>
      <c r="S464" s="371"/>
    </row>
    <row r="465">
      <c r="A465" s="888" t="s">
        <v>1386</v>
      </c>
      <c r="B465" s="858" t="s">
        <v>1387</v>
      </c>
      <c r="C465" s="462" t="s">
        <v>763</v>
      </c>
      <c r="D465" s="889"/>
      <c r="E465" s="890"/>
      <c r="F465" s="889"/>
      <c r="G465" s="890"/>
      <c r="H465" s="500"/>
      <c r="I465" s="501"/>
      <c r="J465" s="465"/>
      <c r="K465" s="891"/>
      <c r="L465" s="465"/>
      <c r="M465" s="890"/>
      <c r="N465" s="465"/>
      <c r="O465" s="890"/>
      <c r="P465" s="465"/>
      <c r="Q465" s="890">
        <f t="shared" si="120"/>
        <v>0</v>
      </c>
      <c r="R465" s="465">
        <f t="shared" si="119"/>
        <v>0</v>
      </c>
      <c r="S465" s="371"/>
    </row>
    <row r="466" ht="47.25">
      <c r="A466" s="892" t="s">
        <v>867</v>
      </c>
      <c r="B466" s="893" t="s">
        <v>1388</v>
      </c>
      <c r="C466" s="894" t="s">
        <v>763</v>
      </c>
      <c r="D466" s="895"/>
      <c r="E466" s="879"/>
      <c r="F466" s="895"/>
      <c r="G466" s="879"/>
      <c r="H466" s="498"/>
      <c r="I466" s="634"/>
      <c r="J466" s="498"/>
      <c r="K466" s="878"/>
      <c r="L466" s="493"/>
      <c r="M466" s="879"/>
      <c r="N466" s="493"/>
      <c r="O466" s="879"/>
      <c r="P466" s="493"/>
      <c r="Q466" s="879"/>
      <c r="R466" s="493"/>
      <c r="S466" s="896"/>
    </row>
    <row r="467">
      <c r="A467" s="367"/>
      <c r="B467" s="368"/>
      <c r="C467" s="369"/>
      <c r="D467" s="370"/>
      <c r="E467" s="371"/>
      <c r="F467" s="371"/>
      <c r="G467" s="371"/>
      <c r="H467" s="371"/>
      <c r="I467" s="371"/>
      <c r="J467" s="371"/>
      <c r="K467" s="371"/>
      <c r="L467" s="371"/>
      <c r="M467" s="371"/>
      <c r="N467" s="371"/>
      <c r="O467" s="371"/>
      <c r="P467" s="371"/>
      <c r="Q467" s="371"/>
      <c r="R467" s="371"/>
      <c r="S467" s="371"/>
    </row>
    <row r="468" hidden="1">
      <c r="A468" s="367"/>
      <c r="B468" s="368"/>
      <c r="C468" s="369"/>
      <c r="D468" s="370"/>
      <c r="E468" s="371"/>
      <c r="F468" s="371"/>
      <c r="G468" s="371"/>
      <c r="H468" s="371"/>
      <c r="I468" s="371"/>
      <c r="J468" s="371"/>
      <c r="K468" s="371"/>
      <c r="L468" s="371"/>
      <c r="M468" s="371"/>
      <c r="N468" s="371"/>
      <c r="O468" s="371"/>
      <c r="P468" s="371"/>
      <c r="Q468" s="371"/>
      <c r="R468" s="371"/>
      <c r="S468" s="371"/>
    </row>
    <row r="469" hidden="1">
      <c r="A469" s="897" t="s">
        <v>1389</v>
      </c>
      <c r="B469" s="368"/>
      <c r="C469" s="369"/>
      <c r="D469" s="370"/>
      <c r="E469" s="371"/>
      <c r="F469" s="371"/>
      <c r="G469" s="371"/>
      <c r="H469" s="371"/>
      <c r="I469" s="371"/>
      <c r="J469" s="371"/>
      <c r="K469" s="371"/>
      <c r="L469" s="371"/>
      <c r="M469" s="371"/>
      <c r="N469" s="371"/>
      <c r="O469" s="371"/>
      <c r="P469" s="371"/>
      <c r="Q469" s="371"/>
      <c r="R469" s="371"/>
      <c r="S469" s="371"/>
    </row>
    <row r="470" hidden="1">
      <c r="A470" s="1036" t="s">
        <v>1390</v>
      </c>
      <c r="B470" s="1036"/>
      <c r="C470" s="1036"/>
      <c r="D470" s="1036"/>
      <c r="E470" s="1036"/>
      <c r="F470" s="1036"/>
      <c r="G470" s="1036"/>
      <c r="H470" s="1036"/>
      <c r="I470" s="1036"/>
      <c r="J470" s="1036"/>
      <c r="K470" s="1036"/>
      <c r="L470" s="1036"/>
      <c r="M470" s="1036"/>
      <c r="N470" s="1036"/>
      <c r="O470" s="1036"/>
      <c r="P470" s="1036"/>
      <c r="Q470" s="1036"/>
      <c r="R470" s="1036"/>
      <c r="S470" s="898"/>
    </row>
    <row r="471" hidden="1">
      <c r="A471" s="1036" t="s">
        <v>1391</v>
      </c>
      <c r="B471" s="1036"/>
      <c r="C471" s="1036"/>
      <c r="D471" s="1036"/>
      <c r="E471" s="1036"/>
      <c r="F471" s="1036"/>
      <c r="G471" s="1036"/>
      <c r="H471" s="1036"/>
      <c r="I471" s="1036"/>
      <c r="J471" s="1036"/>
      <c r="K471" s="1036"/>
      <c r="L471" s="1036"/>
      <c r="M471" s="1036"/>
      <c r="N471" s="1036"/>
      <c r="O471" s="1036"/>
      <c r="P471" s="1036"/>
      <c r="Q471" s="1036"/>
      <c r="R471" s="1036"/>
      <c r="S471" s="898"/>
    </row>
    <row r="472" hidden="1">
      <c r="A472" s="1036" t="s">
        <v>1392</v>
      </c>
      <c r="B472" s="1036"/>
      <c r="C472" s="1036"/>
      <c r="D472" s="1036"/>
      <c r="E472" s="1036"/>
      <c r="F472" s="1036"/>
      <c r="G472" s="1036"/>
      <c r="H472" s="1036"/>
      <c r="I472" s="1036"/>
      <c r="J472" s="1036"/>
      <c r="K472" s="1036"/>
      <c r="L472" s="1036"/>
      <c r="M472" s="1036"/>
      <c r="N472" s="1036"/>
      <c r="O472" s="1036"/>
      <c r="P472" s="1036"/>
      <c r="Q472" s="1036"/>
      <c r="R472" s="1036"/>
      <c r="S472" s="898"/>
    </row>
    <row r="473" hidden="1">
      <c r="A473" s="898" t="s">
        <v>1393</v>
      </c>
      <c r="B473" s="368"/>
      <c r="C473" s="369"/>
      <c r="D473" s="370"/>
      <c r="E473" s="371"/>
      <c r="F473" s="371"/>
      <c r="G473" s="371"/>
      <c r="H473" s="371"/>
      <c r="I473" s="371"/>
      <c r="J473" s="371"/>
      <c r="K473" s="371"/>
      <c r="L473" s="371"/>
      <c r="M473" s="371"/>
      <c r="N473" s="371"/>
      <c r="O473" s="371"/>
      <c r="P473" s="371"/>
      <c r="Q473" s="371"/>
      <c r="R473" s="371"/>
      <c r="S473" s="371"/>
    </row>
    <row r="474" ht="54" hidden="1" customHeight="1">
      <c r="A474" s="1037" t="s">
        <v>1394</v>
      </c>
      <c r="B474" s="1037"/>
      <c r="C474" s="1037"/>
      <c r="D474" s="1037"/>
      <c r="E474" s="1037"/>
      <c r="F474" s="1037"/>
      <c r="G474" s="1037"/>
      <c r="H474" s="1037"/>
      <c r="I474" s="1037"/>
      <c r="J474" s="1037"/>
      <c r="K474" s="1037"/>
      <c r="L474" s="1037"/>
      <c r="M474" s="1037"/>
      <c r="N474" s="1037"/>
      <c r="O474" s="1037"/>
      <c r="P474" s="1037"/>
      <c r="Q474" s="1037"/>
      <c r="R474" s="1037"/>
      <c r="S474" s="899"/>
    </row>
    <row r="475" hidden="1"/>
    <row r="476" hidden="1"/>
    <row r="477" hidden="1"/>
  </sheetData>
  <mergeCells count="37">
    <mergeCell ref="A383:B383"/>
    <mergeCell ref="A470:R470"/>
    <mergeCell ref="A471:R471"/>
    <mergeCell ref="A472:R472"/>
    <mergeCell ref="A474:R474"/>
    <mergeCell ref="A20:R20"/>
    <mergeCell ref="A175:R175"/>
    <mergeCell ref="A328:R328"/>
    <mergeCell ref="A378:R379"/>
    <mergeCell ref="A380:A381"/>
    <mergeCell ref="B380:B381"/>
    <mergeCell ref="C380:C381"/>
    <mergeCell ref="E380:F380"/>
    <mergeCell ref="G380:H380"/>
    <mergeCell ref="I380:J380"/>
    <mergeCell ref="K380:L380"/>
    <mergeCell ref="M380:N380"/>
    <mergeCell ref="O380:P380"/>
    <mergeCell ref="Q380:R380"/>
    <mergeCell ref="A12:R12"/>
    <mergeCell ref="A13:R13"/>
    <mergeCell ref="A16:R16"/>
    <mergeCell ref="A17:A18"/>
    <mergeCell ref="B17:B18"/>
    <mergeCell ref="C17:C18"/>
    <mergeCell ref="E17:F17"/>
    <mergeCell ref="G17:H17"/>
    <mergeCell ref="I17:J17"/>
    <mergeCell ref="K17:L17"/>
    <mergeCell ref="M17:N17"/>
    <mergeCell ref="O17:P17"/>
    <mergeCell ref="Q17:R17"/>
    <mergeCell ref="A4:R5"/>
    <mergeCell ref="A7:R7"/>
    <mergeCell ref="A8:R8"/>
    <mergeCell ref="A9:R9"/>
    <mergeCell ref="A10:R10"/>
  </mergeCells>
  <pageMargins left="0.31496099999999999" right="0.31496099999999999" top="0.35433099999999995" bottom="0.35433099999999995" header="0.31496099999999999" footer="0.31496099999999999"/>
  <pageSetup paperSize="8" scale="54" orientation="landscape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Р7-Офис/2024.3.2.551</Application>
  <Company>Datanium</Company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Kudryashov_YM</dc:creator>
  <cp:lastModifiedBy>Владелец</cp:lastModifiedBy>
  <cp:revision>3</cp:revision>
  <dcterms:created xsi:type="dcterms:W3CDTF">2009-07-27T10:10:00Z</dcterms:created>
  <dcterms:modified xsi:type="dcterms:W3CDTF">2024-09-11T05:51:30Z</dcterms:modified>
  <cp:version>983040</cp:version>
</cp:coreProperties>
</file>