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bookViews>
    <workbookView xWindow="360" yWindow="15" windowWidth="20955" windowHeight="9720" activeTab="0"/>
  </bookViews>
  <sheets>
    <sheet name="3" sheetId="1" state="visible" r:id="rId1"/>
  </sheets>
  <definedNames>
    <definedName name="_FilterDatabase" localSheetId="0" hidden="1">3!$A$14:$AF$71</definedName>
    <definedName name="OLE_LINK1" localSheetId="0" hidden="0">3!$S$53</definedName>
    <definedName name="Print_Area" localSheetId="0" hidden="0">3!$A$1:$AF$71</definedName>
  </definedNames>
  <calcPr calcMode="autoNoTable" fullCalcOnLoad="0" refMode="A1" iterate="0" iterateCount="100" iterateDelta="0.001" fullPrecision="1" calcCompleted="0" calcOnSave="1" concurrentCalc="1" concurrentManualCount="1" forceFullCalc="0"/>
</workbook>
</file>

<file path=xl/sharedStrings.xml><?xml version="1.0" encoding="utf-8"?>
<sst xmlns="http://schemas.openxmlformats.org/spreadsheetml/2006/main" count="156" uniqueCount="156">
  <si>
    <t xml:space="preserve">Приложение № 2 к приказу МЖКХиЭ НСО от «04» декабря 2023 г. № 206-НПА</t>
  </si>
  <si>
    <t xml:space="preserve">Форма 3. План освоения капитальных вложений по инвестиционным проектам</t>
  </si>
  <si>
    <t xml:space="preserve">Инвестиционная программа Западно-Сибирской дирекции по энергообеспечению - структурного подразделения Трансэнерго - филиала  ОАО "РЖД" на 2020-2024 годы</t>
  </si>
  <si>
    <t xml:space="preserve">Год раскрытия информации: 2023 год</t>
  </si>
  <si>
    <t xml:space="preserve">Приказ министерства жилищно-коммунального хозяйства и энергетики Новосибирской области от 05 июля 2022 г. № 109 «Об утверждении корректировки инвестиционной программы Западно-Сибирской дирекции по энергообеспечению структурного подразделения Трансэнерго – филиала ОАО «РЖД» на 2022-2024 годы</t>
  </si>
  <si>
    <t xml:space="preserve">Номер группы инвести-ционных проектов</t>
  </si>
  <si>
    <t xml:space="preserve">  Наименование инвестиционного проекта (группы инвестиционных проектов)</t>
  </si>
  <si>
    <t xml:space="preserve">Идентифика-тор инвестицион-ного проекта</t>
  </si>
  <si>
    <t xml:space="preserve">Текущая стадия реализации инвестиционного проекта  </t>
  </si>
  <si>
    <t xml:space="preserve">Год начала  реализации инвестиционного проекта</t>
  </si>
  <si>
    <t xml:space="preserve">Год окончания реализации инвестиционного проекта</t>
  </si>
  <si>
    <r>
      <t xml:space="preserve">Полная сметная стоимость инвестиционного проекта в соответствии с утвержденной проектной документацией</t>
    </r>
    <r>
      <rPr>
        <i val="false"/>
        <strike val="false"/>
        <u val="none"/>
        <vertAlign val="superscript"/>
        <sz val="12"/>
        <rFont val="Times New Roman"/>
        <scheme val="none"/>
      </rPr>
      <t xml:space="preserve"> </t>
    </r>
    <r>
      <rPr>
        <i val="false"/>
        <strike val="false"/>
        <u val="none"/>
        <vertAlign val="baseline"/>
        <sz val="12"/>
        <rFont val="Times New Roman"/>
        <scheme val="none"/>
      </rPr>
      <t xml:space="preserve">в базисном уровне цен, млн рублей (без НДС)</t>
    </r>
  </si>
  <si>
    <t xml:space="preserve">Фактический объем освоения капитальных вложений на 01.01.2023 года, млн рублей 
(без НДС) </t>
  </si>
  <si>
    <t xml:space="preserve">Оценка полной стоимости в прогнозных ценах соответствующих лет, 
млн рублей (без НДС)</t>
  </si>
  <si>
    <t xml:space="preserve">Остаток освоения капитальных вложений, 
млн рублей (без НДС)</t>
  </si>
  <si>
    <t xml:space="preserve">Освоение капитальных вложений в прогнозных ценах соответствующих лет, млн рублей  (без НДС)</t>
  </si>
  <si>
    <t xml:space="preserve">Краткое обоснование корректировки  плана</t>
  </si>
  <si>
    <t>План</t>
  </si>
  <si>
    <t xml:space="preserve">Предложение по корректировке   плана</t>
  </si>
  <si>
    <t xml:space="preserve">План 
на 01.01.2023 года</t>
  </si>
  <si>
    <t xml:space="preserve">Предложение по корректировке  плана 
на 01.01.2023 года</t>
  </si>
  <si>
    <t xml:space="preserve">2023 год</t>
  </si>
  <si>
    <t xml:space="preserve">2024 год</t>
  </si>
  <si>
    <t xml:space="preserve">Итого за период реализации инвестиционной программы
(план)</t>
  </si>
  <si>
    <t xml:space="preserve">Итого за период реализации инвестиционной программы    
(предложение по корректировке  плана)</t>
  </si>
  <si>
    <t xml:space="preserve">Предложение по корректировке  плана</t>
  </si>
  <si>
    <t xml:space="preserve">План </t>
  </si>
  <si>
    <t xml:space="preserve">Всего, в т.ч.:</t>
  </si>
  <si>
    <t xml:space="preserve">проектно-изыскательские работы</t>
  </si>
  <si>
    <t xml:space="preserve">строительные работы, реконструкция, монтаж оборудования</t>
  </si>
  <si>
    <t>оборудование</t>
  </si>
  <si>
    <t xml:space="preserve">прочие затраты</t>
  </si>
  <si>
    <t xml:space="preserve">в базисном уровне цен</t>
  </si>
  <si>
    <t xml:space="preserve">в прогнозных ценах соответствующих лет</t>
  </si>
  <si>
    <t xml:space="preserve">План
</t>
  </si>
  <si>
    <t xml:space="preserve">Предложение по корректировке утвержденного плана</t>
  </si>
  <si>
    <t>29.7</t>
  </si>
  <si>
    <t>29.8</t>
  </si>
  <si>
    <t>29.9</t>
  </si>
  <si>
    <t>29.10</t>
  </si>
  <si>
    <t>1</t>
  </si>
  <si>
    <t xml:space="preserve">Новосибирская область</t>
  </si>
  <si>
    <t>Г</t>
  </si>
  <si>
    <t>нд</t>
  </si>
  <si>
    <t>1.1</t>
  </si>
  <si>
    <t xml:space="preserve">Технологическое присоединение, всего, в том числе:</t>
  </si>
  <si>
    <t>1.1.1</t>
  </si>
  <si>
    <t xml:space="preserve">Технологическое присоединение энергопринимающих устройств потребителей, всего, в том числе:</t>
  </si>
  <si>
    <t>1.1.1.1</t>
  </si>
  <si>
    <t xml:space="preserve">Технологическое присоединение энергопринимающих устройств потребителей максимальной мощностью до 15 кВт включительно, всего</t>
  </si>
  <si>
    <t>1.1.1.2</t>
  </si>
  <si>
    <t xml:space="preserve">Технологическое присоединение энергопринимающих устройств потребителей максимальной мощностью до 150 кВт включительно, всего</t>
  </si>
  <si>
    <t>1.1.1.3</t>
  </si>
  <si>
    <t xml:space="preserve">Технологическое присоединение энергопринимающих устройств потребителей свыше 150 кВт, всего, в том числе:</t>
  </si>
  <si>
    <t>1.1.2</t>
  </si>
  <si>
    <t xml:space="preserve">Технологическое присоединение объектов электросетевого хозяйства, всего, в том числе:</t>
  </si>
  <si>
    <t>1.1.2.1</t>
  </si>
  <si>
    <t xml:space="preserve">Технологическое присоединение объектов электросетевого хозяйства, принадлежащих  иным сетевым организациям и иным лицам, всего, в том числе:</t>
  </si>
  <si>
    <t>1.1.2.1.1</t>
  </si>
  <si>
    <t xml:space="preserve">ЛЭП-10 кВ в ячейке № 3 (фидер Ф-4-10 кВ) и в ячейке № 5 (фидер Ф-6-10 кВ) РУ-10 кВ от ТП Чик, Новосибирской ЭЧ. Технологическое присоединение ЭПУ по адресу: Новосибирская область, Коченевский район, р.п. Чик, АО "РЭС"</t>
  </si>
  <si>
    <t>M_ЗСИБНТЭ-НО13</t>
  </si>
  <si>
    <t>П</t>
  </si>
  <si>
    <t>1.1.2.1.2</t>
  </si>
  <si>
    <t xml:space="preserve">ВЛ-10 кВ от ф. Ф-1-10 кВ РУ-10 кВ ПС Чаны, Барабинской ЭЧ. Технологическое присоединение ЭПУ по адресу: Новосибирская область, Чановский район, р.п. Чаны. АО «Региональные электрические сети»»</t>
  </si>
  <si>
    <t>M_ЗСИБНТЭ-НО14</t>
  </si>
  <si>
    <t>1.1.2.2</t>
  </si>
  <si>
    <t xml:space="preserve">Технологическое присоединение к электрическим сетям иных сетевых организаций, всего, в том числе:</t>
  </si>
  <si>
    <t>1.1.3</t>
  </si>
  <si>
    <t xml:space="preserve">Технологическое присоединение объектов по производству электрической энергии всего, в том числе:</t>
  </si>
  <si>
    <t>1.1.3.1</t>
  </si>
  <si>
    <t xml:space="preserve">Наименование объекта по производству электрической энергии, всего, в том числе:</t>
  </si>
  <si>
    <t>1.1.3.1.1</t>
  </si>
  <si>
    <t xml:space="preserve">Строительство новых объектов электросетевого хозяйства  (за исключением усиления существующей электрической сети) в целях осуществления технологического присоединения объекта по производству электрической энергии, всего, в том числе:</t>
  </si>
  <si>
    <t>1.1.3.1.2</t>
  </si>
  <si>
    <t xml:space="preserve">Строительство новых объектов электросетевого хозяйства для усиления электрической сети в целях осуществления технологического присоединения объекта по производству электрической энергии, всего, в том числе:</t>
  </si>
  <si>
    <t>1.1.3.1.3</t>
  </si>
  <si>
    <t xml:space="preserve">Реконструкция существующих объектов электросетевого хозяйства для усиления электрической сети в целях осуществления технологического присоединения объекта по производству электрической энергии всего, в том числе:</t>
  </si>
  <si>
    <t>1.1.3.2</t>
  </si>
  <si>
    <t>1.1.3.2.1</t>
  </si>
  <si>
    <t>1.1.3.2.2</t>
  </si>
  <si>
    <t>1.1.3.2.3</t>
  </si>
  <si>
    <t xml:space="preserve">Реконструкция существующих объектов электросетевого хозяйства для усиления электрической сети в целях осуществления технологического присоединения объекта по производству электрической энергии, всего, в том числе:</t>
  </si>
  <si>
    <t>1.1.4</t>
  </si>
  <si>
    <t xml:space="preserve">Усиление электрической сети в целях осуществления технологического присоединения энергопринимающих устройств потребителей и (или) объектов электросетевого хозяйства всего, в том числе:</t>
  </si>
  <si>
    <t>1.1.4.1</t>
  </si>
  <si>
    <t xml:space="preserve">Строительство новых объектов электросетевого хозяйства для усиления электрической сети в целях осуществления технологического присоединения, всего, в том числе:</t>
  </si>
  <si>
    <t>1.1.4.2</t>
  </si>
  <si>
    <t xml:space="preserve">Реконструкция существующих объектов электросетевого хозяйства для усиления электрической сети в целях осуществления технологического присоединения, всего, в том числе:</t>
  </si>
  <si>
    <t>1.2</t>
  </si>
  <si>
    <t xml:space="preserve">Реконструкция, модернизация, техническое перевооружение всего, в том числе:</t>
  </si>
  <si>
    <t>1.2.1</t>
  </si>
  <si>
    <t xml:space="preserve">Реконструкция, модернизация, техническое перевооружение  трансформаторных и иных подстанций, распределительных пунктов, всего, в том числе:</t>
  </si>
  <si>
    <t>1.2.1.1</t>
  </si>
  <si>
    <t xml:space="preserve">Реконструкция трансформаторных и иных подстанций, всего, в том числе:</t>
  </si>
  <si>
    <t>1.2.1.2</t>
  </si>
  <si>
    <t xml:space="preserve">Модернизация, техническое перевооружение трансформаторных и иных подстанций, распределительных пунктов, всего, в том числе:</t>
  </si>
  <si>
    <t>1.2.1.2.1</t>
  </si>
  <si>
    <t xml:space="preserve">Техническое перевооружение ЦРП-10/0,4 кВ ст. Татарская</t>
  </si>
  <si>
    <t>J_ЗСИБНТЭ-НО8</t>
  </si>
  <si>
    <t>1.2.1.2.2</t>
  </si>
  <si>
    <t xml:space="preserve">Техническое перевооружение тяговой подстанции Сокур </t>
  </si>
  <si>
    <t>J_ЗСИБНТЭ-НО27</t>
  </si>
  <si>
    <t>1.2.1.2.3</t>
  </si>
  <si>
    <t xml:space="preserve">Техническое перевооружение  ЗРУ-10кВ ЭЧЭ 247 ст. Чебула</t>
  </si>
  <si>
    <t>N_ЗСИБНТЭ-НО1</t>
  </si>
  <si>
    <t>1.2.1.2.4</t>
  </si>
  <si>
    <t xml:space="preserve">Техническое перевооружение тяговой подстанции Карачи (ПС 110 кВ Карачи) Западно-Сибирской дирекции по энергообеспечению. Организация УРОВ</t>
  </si>
  <si>
    <t>J_ЗСИБНТЭ-НО29</t>
  </si>
  <si>
    <t>1.2.2</t>
  </si>
  <si>
    <t xml:space="preserve">Реконструкция, модернизация, техническое перевооружение линий электропередачи, всего, в том числе:</t>
  </si>
  <si>
    <t>1.2.2.1</t>
  </si>
  <si>
    <t xml:space="preserve">Реконструкция линий электропередачи, всего, в том числе:</t>
  </si>
  <si>
    <t>1.2.2.2</t>
  </si>
  <si>
    <t xml:space="preserve">Модернизация, техническое перевооружение линий электропередачи, всего, в том числе:</t>
  </si>
  <si>
    <t>1.2.2.2.1</t>
  </si>
  <si>
    <t xml:space="preserve">Техническое перевооружение воздушной линии 0,4кВ от  ТП-1, ТП-2, КТП-4, КТПНС-5, ТП-7 ст. Купино </t>
  </si>
  <si>
    <t>J_ЗСИБНТЭ-НО2</t>
  </si>
  <si>
    <t>1.2.2.2.2</t>
  </si>
  <si>
    <t xml:space="preserve">Техническое перевооружение воздушной линии 0,4 кВ от ТП-25 
ст. Иня-Восточная и на ст. Болотная</t>
  </si>
  <si>
    <t>J_ЗСИБНТЭ-НО3</t>
  </si>
  <si>
    <t>1.2.3</t>
  </si>
  <si>
    <t xml:space="preserve">Развитие и модернизация учета электрической энергии (мощности), всего, в том числе:</t>
  </si>
  <si>
    <t>1.2.3.1</t>
  </si>
  <si>
    <t xml:space="preserve">«Установка приборов учета, класс напряжения 0,22 (0,4) кВ, всего, в том числе:»</t>
  </si>
  <si>
    <t>1.2.3.2</t>
  </si>
  <si>
    <t xml:space="preserve">«Установка приборов учета, класс напряжения 6 (10) кВ, всего, в том числе:»</t>
  </si>
  <si>
    <t>1.2.3.3</t>
  </si>
  <si>
    <t xml:space="preserve">«Установка приборов учета, класс напряжения 35 кВ, всего, в том числе:»</t>
  </si>
  <si>
    <t>1.2.3.4</t>
  </si>
  <si>
    <t xml:space="preserve">«Установка приборов учета, класс напряжения 110 кВ и выше, всего, в том числе:»</t>
  </si>
  <si>
    <t>1.2.3.5</t>
  </si>
  <si>
    <t xml:space="preserve">«Включение приборов учета в систему сбора и передачи данных, класс напряжения 0,22 (0,4) кВ, всего, в том числе:»</t>
  </si>
  <si>
    <t>1.2.3.6</t>
  </si>
  <si>
    <t xml:space="preserve">«Включение приборов учета в систему сбора и передачи данных, класс напряжения 6 (10) кВ, всего, в том числе:»</t>
  </si>
  <si>
    <t>1.2.3.7</t>
  </si>
  <si>
    <t xml:space="preserve">«Включение приборов учета в систему сбора и передачи данных, класс напряжения 35 кВ, всего, в том числе:»</t>
  </si>
  <si>
    <t>1.2.3.8</t>
  </si>
  <si>
    <t xml:space="preserve">«Включение приборов учета в систему сбора и передачи данных, класс напряжения 110 кВ и выше, всего, в том числе:»</t>
  </si>
  <si>
    <t>1.2.4</t>
  </si>
  <si>
    <t xml:space="preserve">Реконструкция, модернизация, техническое перевооружение прочих объектов основных средств, всего, в том числе:</t>
  </si>
  <si>
    <t>1.2.4.1</t>
  </si>
  <si>
    <t xml:space="preserve">Реконструкция прочих объектов основных средств, всего, в том числе:</t>
  </si>
  <si>
    <t>1.2.4.2</t>
  </si>
  <si>
    <t xml:space="preserve">Модернизация, техническое перевооружение прочих объектов основных средств, всего, в том числе:</t>
  </si>
  <si>
    <t>1.3</t>
  </si>
  <si>
    <t xml:space="preserve">Инвестиционные проекты, реализация которых обуславливается схемами и программами перспективного развития электроэнергетики, всего, в том числе:</t>
  </si>
  <si>
    <t>1.3.1</t>
  </si>
  <si>
    <t xml:space="preserve">Инвестиционные проекты, предусмотренные схемой и программой развития Единой энергетической системы России, всего, в том числе:</t>
  </si>
  <si>
    <t>1.3.2</t>
  </si>
  <si>
    <t xml:space="preserve">Инвестиционные проекты, предусмотренные схемой и программой развития субъекта Российской Федерации, всего, в том числе:</t>
  </si>
  <si>
    <t>1.4</t>
  </si>
  <si>
    <t xml:space="preserve">Прочее новое строительство объектов электросетевого хозяйства, всего, в том числе:</t>
  </si>
  <si>
    <t>1.5</t>
  </si>
  <si>
    <t xml:space="preserve">Покупка земельных участков для целей реализации инвестиционных проектов, всего, в том числе:</t>
  </si>
  <si>
    <t>1.6</t>
  </si>
  <si>
    <t xml:space="preserve">Прочие инвестиционные проекты, всего, в том числе: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</si>
</sst>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23">
    <font>
      <i val="0"/>
      <strike val="0"/>
      <u val="none"/>
      <vertAlign val="baseline"/>
      <sz val="12.000000"/>
      <color theme="1"/>
      <name val="Times New Roman"/>
      <scheme val="none"/>
    </font>
    <font>
      <i val="0"/>
      <strike val="0"/>
      <u val="none"/>
      <vertAlign val="baseline"/>
      <sz val="11.000000"/>
      <color indexed="64"/>
      <name val="Calibri"/>
      <scheme val="none"/>
    </font>
    <font>
      <i val="0"/>
      <strike val="0"/>
      <u val="none"/>
      <vertAlign val="baseline"/>
      <sz val="11.000000"/>
      <color indexed="65"/>
      <name val="Calibri"/>
      <scheme val="none"/>
    </font>
    <font>
      <i val="0"/>
      <strike val="0"/>
      <u val="none"/>
      <vertAlign val="baseline"/>
      <sz val="11.000000"/>
      <color indexed="62"/>
      <name val="Calibri"/>
      <scheme val="none"/>
    </font>
    <font>
      <b/>
      <i val="0"/>
      <strike val="0"/>
      <u val="none"/>
      <vertAlign val="baseline"/>
      <sz val="11.000000"/>
      <color indexed="63"/>
      <name val="Calibri"/>
      <scheme val="none"/>
    </font>
    <font>
      <b/>
      <i val="0"/>
      <strike val="0"/>
      <u val="none"/>
      <vertAlign val="baseline"/>
      <sz val="11.000000"/>
      <color indexed="52"/>
      <name val="Calibri"/>
      <scheme val="none"/>
    </font>
    <font>
      <b/>
      <i val="0"/>
      <strike val="0"/>
      <u val="none"/>
      <vertAlign val="baseline"/>
      <sz val="15.000000"/>
      <color indexed="56"/>
      <name val="Calibri"/>
      <scheme val="none"/>
    </font>
    <font>
      <b/>
      <i val="0"/>
      <strike val="0"/>
      <u val="none"/>
      <vertAlign val="baseline"/>
      <sz val="13.000000"/>
      <color indexed="56"/>
      <name val="Calibri"/>
      <scheme val="none"/>
    </font>
    <font>
      <b/>
      <i val="0"/>
      <strike val="0"/>
      <u val="none"/>
      <vertAlign val="baseline"/>
      <sz val="11.000000"/>
      <color indexed="56"/>
      <name val="Calibri"/>
      <scheme val="none"/>
    </font>
    <font>
      <b/>
      <i val="0"/>
      <strike val="0"/>
      <u val="none"/>
      <vertAlign val="baseline"/>
      <sz val="11.000000"/>
      <color indexed="64"/>
      <name val="Calibri"/>
      <scheme val="none"/>
    </font>
    <font>
      <b/>
      <i val="0"/>
      <strike val="0"/>
      <u val="none"/>
      <vertAlign val="baseline"/>
      <sz val="11.000000"/>
      <color indexed="65"/>
      <name val="Calibri"/>
      <scheme val="none"/>
    </font>
    <font>
      <b/>
      <i val="0"/>
      <strike val="0"/>
      <u val="none"/>
      <vertAlign val="baseline"/>
      <sz val="18.000000"/>
      <color indexed="56"/>
      <name val="Cambria"/>
      <scheme val="none"/>
    </font>
    <font>
      <i val="0"/>
      <strike val="0"/>
      <u val="none"/>
      <vertAlign val="baseline"/>
      <sz val="11.000000"/>
      <color indexed="60"/>
      <name val="Calibri"/>
      <scheme val="none"/>
    </font>
    <font>
      <i val="0"/>
      <strike val="0"/>
      <u val="none"/>
      <vertAlign val="baseline"/>
      <sz val="11.000000"/>
      <color indexed="20"/>
      <name val="Calibri"/>
      <scheme val="none"/>
    </font>
    <font>
      <i/>
      <strike val="0"/>
      <u val="none"/>
      <vertAlign val="baseline"/>
      <sz val="11.000000"/>
      <color indexed="23"/>
      <name val="Calibri"/>
      <scheme val="none"/>
    </font>
    <font>
      <i val="0"/>
      <strike val="0"/>
      <u val="none"/>
      <vertAlign val="baseline"/>
      <sz val="11.000000"/>
      <color indexed="52"/>
      <name val="Calibri"/>
      <scheme val="none"/>
    </font>
    <font>
      <i val="0"/>
      <strike val="0"/>
      <u val="none"/>
      <vertAlign val="baseline"/>
      <sz val="11.000000"/>
      <color indexed="2"/>
      <name val="Calibri"/>
      <scheme val="none"/>
    </font>
    <font>
      <i val="0"/>
      <strike val="0"/>
      <u val="none"/>
      <vertAlign val="baseline"/>
      <sz val="11.000000"/>
      <color indexed="17"/>
      <name val="Calibri"/>
      <scheme val="none"/>
    </font>
    <font>
      <i val="0"/>
      <strike val="0"/>
      <u val="none"/>
      <vertAlign val="baseline"/>
      <sz val="12.000000"/>
      <name val="Times New Roman"/>
      <scheme val="none"/>
    </font>
    <font>
      <b/>
      <i val="0"/>
      <strike val="0"/>
      <u val="none"/>
      <vertAlign val="baseline"/>
      <sz val="12.000000"/>
      <name val="Times New Roman"/>
      <scheme val="none"/>
    </font>
    <font>
      <b/>
      <i val="0"/>
      <strike val="0"/>
      <u val="none"/>
      <vertAlign val="baseline"/>
      <sz val="12.000000"/>
      <color theme="1"/>
      <name val="Times New Roman"/>
      <scheme val="none"/>
    </font>
    <font>
      <i val="0"/>
      <strike val="0"/>
      <u val="none"/>
      <vertAlign val="baseline"/>
      <sz val="11.000000"/>
      <color theme="1"/>
      <name val="Times New Roman"/>
      <scheme val="none"/>
    </font>
    <font>
      <i val="0"/>
      <strike val="0"/>
      <u val="none"/>
      <vertAlign val="baseline"/>
      <sz val="11.000000"/>
      <name val="Calibri"/>
      <scheme val="minor"/>
    </font>
  </fonts>
  <fills count="33">
    <fill>
      <patternFill patternType="none"/>
    </fill>
    <fill>
      <patternFill patternType="gray125"/>
    </fill>
    <fill>
      <patternFill patternType="solid">
        <fgColor indexed="31"/>
        <bgColor indexed="65"/>
      </patternFill>
    </fill>
    <fill>
      <patternFill patternType="solid">
        <fgColor indexed="45"/>
        <bgColor indexed="65"/>
      </patternFill>
    </fill>
    <fill>
      <patternFill patternType="solid">
        <fgColor indexed="42"/>
        <bgColor indexed="65"/>
      </patternFill>
    </fill>
    <fill>
      <patternFill patternType="solid">
        <fgColor indexed="46"/>
        <bgColor indexed="65"/>
      </patternFill>
    </fill>
    <fill>
      <patternFill patternType="solid">
        <fgColor indexed="27"/>
        <bgColor indexed="65"/>
      </patternFill>
    </fill>
    <fill>
      <patternFill patternType="solid">
        <fgColor indexed="47"/>
        <bgColor indexed="65"/>
      </patternFill>
    </fill>
    <fill>
      <patternFill patternType="solid">
        <fgColor indexed="44"/>
        <bgColor indexed="65"/>
      </patternFill>
    </fill>
    <fill>
      <patternFill patternType="solid">
        <fgColor indexed="29"/>
        <bgColor indexed="65"/>
      </patternFill>
    </fill>
    <fill>
      <patternFill patternType="solid">
        <fgColor indexed="3"/>
        <bgColor indexed="65"/>
      </patternFill>
    </fill>
    <fill>
      <patternFill patternType="solid">
        <fgColor indexed="51"/>
        <bgColor indexed="65"/>
      </patternFill>
    </fill>
    <fill>
      <patternFill patternType="solid">
        <fgColor indexed="30"/>
        <bgColor indexed="65"/>
      </patternFill>
    </fill>
    <fill>
      <patternFill patternType="solid">
        <fgColor indexed="20"/>
        <bgColor indexed="65"/>
      </patternFill>
    </fill>
    <fill>
      <patternFill patternType="solid">
        <fgColor indexed="49"/>
        <bgColor indexed="65"/>
      </patternFill>
    </fill>
    <fill>
      <patternFill patternType="solid">
        <fgColor indexed="52"/>
        <bgColor indexed="65"/>
      </patternFill>
    </fill>
    <fill>
      <patternFill patternType="solid">
        <fgColor indexed="62"/>
        <bgColor indexed="65"/>
      </patternFill>
    </fill>
    <fill>
      <patternFill patternType="solid">
        <fgColor indexed="2"/>
        <bgColor indexed="65"/>
      </patternFill>
    </fill>
    <fill>
      <patternFill patternType="solid">
        <fgColor indexed="57"/>
        <bgColor indexed="65"/>
      </patternFill>
    </fill>
    <fill>
      <patternFill patternType="solid">
        <fgColor indexed="53"/>
        <bgColor indexed="65"/>
      </patternFill>
    </fill>
    <fill>
      <patternFill patternType="solid">
        <fgColor indexed="22"/>
        <bgColor indexed="65"/>
      </patternFill>
    </fill>
    <fill>
      <patternFill patternType="solid">
        <fgColor indexed="55"/>
        <bgColor indexed="65"/>
      </patternFill>
    </fill>
    <fill>
      <patternFill patternType="solid">
        <fgColor indexed="43"/>
        <bgColor indexed="65"/>
      </patternFill>
    </fill>
    <fill>
      <patternFill patternType="solid">
        <fgColor indexed="26"/>
        <bgColor indexed="65"/>
      </patternFill>
    </fill>
    <fill>
      <patternFill patternType="solid">
        <fgColor rgb="FFFFC000"/>
        <bgColor rgb="FFFFC000"/>
      </patternFill>
    </fill>
    <fill>
      <patternFill patternType="solid">
        <fgColor theme="3" tint="0.39997558519241921"/>
        <bgColor theme="3" tint="0.39997558519241921"/>
      </patternFill>
    </fill>
    <fill>
      <patternFill patternType="solid">
        <fgColor theme="3" tint="0.59999389629810485"/>
        <bgColor theme="3" tint="0.59999389629810485"/>
      </patternFill>
    </fill>
    <fill>
      <patternFill patternType="solid">
        <fgColor theme="3" tint="0.79998168889431442"/>
        <bgColor theme="3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59999389629810485"/>
        <bgColor theme="4" tint="0.59999389629810485"/>
      </patternFill>
    </fill>
    <fill>
      <patternFill patternType="solid">
        <fgColor indexed="44"/>
        <bgColor indexed="44"/>
      </patternFill>
    </fill>
    <fill>
      <patternFill patternType="solid">
        <fgColor theme="8" tint="0.59999389629810485"/>
        <bgColor theme="8" tint="0.59999389629810485"/>
      </patternFill>
    </fill>
  </fills>
  <borders count="18">
    <border>
      <left style="none"/>
      <right style="none"/>
      <top style="none"/>
      <bottom style="none"/>
      <diagonal style="none"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 style="none"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 style="none"/>
    </border>
    <border>
      <left style="none"/>
      <right style="none"/>
      <top style="none"/>
      <bottom style="thick">
        <color indexed="62"/>
      </bottom>
      <diagonal style="none"/>
    </border>
    <border>
      <left style="none"/>
      <right style="none"/>
      <top style="none"/>
      <bottom style="thick">
        <color indexed="22"/>
      </bottom>
      <diagonal style="none"/>
    </border>
    <border>
      <left style="none"/>
      <right style="none"/>
      <top style="none"/>
      <bottom style="medium">
        <color indexed="30"/>
      </bottom>
      <diagonal style="none"/>
    </border>
    <border>
      <left style="none"/>
      <right style="none"/>
      <top style="thin">
        <color indexed="62"/>
      </top>
      <bottom style="double">
        <color indexed="62"/>
      </bottom>
      <diagonal style="none"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 style="none"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 style="none"/>
    </border>
    <border>
      <left style="none"/>
      <right style="none"/>
      <top style="none"/>
      <bottom style="double">
        <color indexed="52"/>
      </bottom>
      <diagonal style="none"/>
    </border>
    <border>
      <left style="none"/>
      <right style="none"/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none"/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</borders>
  <cellStyleXfs count="43">
    <xf fontId="0" fillId="0" borderId="0" numFmtId="0" applyNumberFormat="1" applyFont="1" applyFill="1" applyBorder="1" applyProtection="1" quotePrefix="0" pivotButton="0">
      <protection hidden="0" locked="1"/>
    </xf>
    <xf fontId="1" fillId="2" borderId="0" numFmtId="0" applyNumberFormat="0" applyFont="1" applyFill="1" applyBorder="0" applyProtection="0" quotePrefix="0" pivotButton="0">
      <protection hidden="0" locked="1"/>
    </xf>
    <xf fontId="1" fillId="3" borderId="0" numFmtId="0" applyNumberFormat="0" applyFont="1" applyFill="1" applyBorder="0" applyProtection="0" quotePrefix="0" pivotButton="0">
      <protection hidden="0" locked="1"/>
    </xf>
    <xf fontId="1" fillId="4" borderId="0" numFmtId="0" applyNumberFormat="0" applyFont="1" applyFill="1" applyBorder="0" applyProtection="0" quotePrefix="0" pivotButton="0">
      <protection hidden="0" locked="1"/>
    </xf>
    <xf fontId="1" fillId="5" borderId="0" numFmtId="0" applyNumberFormat="0" applyFont="1" applyFill="1" applyBorder="0" applyProtection="0" quotePrefix="0" pivotButton="0">
      <protection hidden="0" locked="1"/>
    </xf>
    <xf fontId="1" fillId="6" borderId="0" numFmtId="0" applyNumberFormat="0" applyFont="1" applyFill="1" applyBorder="0" applyProtection="0" quotePrefix="0" pivotButton="0">
      <protection hidden="0" locked="1"/>
    </xf>
    <xf fontId="1" fillId="7" borderId="0" numFmtId="0" applyNumberFormat="0" applyFont="1" applyFill="1" applyBorder="0" applyProtection="0" quotePrefix="0" pivotButton="0">
      <protection hidden="0" locked="1"/>
    </xf>
    <xf fontId="1" fillId="8" borderId="0" numFmtId="0" applyNumberFormat="0" applyFont="1" applyFill="1" applyBorder="0" applyProtection="0" quotePrefix="0" pivotButton="0">
      <protection hidden="0" locked="1"/>
    </xf>
    <xf fontId="1" fillId="9" borderId="0" numFmtId="0" applyNumberFormat="0" applyFont="1" applyFill="1" applyBorder="0" applyProtection="0" quotePrefix="0" pivotButton="0">
      <protection hidden="0" locked="1"/>
    </xf>
    <xf fontId="1" fillId="10" borderId="0" numFmtId="0" applyNumberFormat="0" applyFont="1" applyFill="1" applyBorder="0" applyProtection="0" quotePrefix="0" pivotButton="0">
      <protection hidden="0" locked="1"/>
    </xf>
    <xf fontId="1" fillId="5" borderId="0" numFmtId="0" applyNumberFormat="0" applyFont="1" applyFill="1" applyBorder="0" applyProtection="0" quotePrefix="0" pivotButton="0">
      <protection hidden="0" locked="1"/>
    </xf>
    <xf fontId="1" fillId="8" borderId="0" numFmtId="0" applyNumberFormat="0" applyFont="1" applyFill="1" applyBorder="0" applyProtection="0" quotePrefix="0" pivotButton="0">
      <protection hidden="0" locked="1"/>
    </xf>
    <xf fontId="1" fillId="11" borderId="0" numFmtId="0" applyNumberFormat="0" applyFont="1" applyFill="1" applyBorder="0" applyProtection="0" quotePrefix="0" pivotButton="0">
      <protection hidden="0" locked="1"/>
    </xf>
    <xf fontId="2" fillId="12" borderId="0" numFmtId="0" applyNumberFormat="0" applyFont="1" applyFill="1" applyBorder="0" applyProtection="0" quotePrefix="0" pivotButton="0">
      <protection hidden="0" locked="1"/>
    </xf>
    <xf fontId="2" fillId="9" borderId="0" numFmtId="0" applyNumberFormat="0" applyFont="1" applyFill="1" applyBorder="0" applyProtection="0" quotePrefix="0" pivotButton="0">
      <protection hidden="0" locked="1"/>
    </xf>
    <xf fontId="2" fillId="10" borderId="0" numFmtId="0" applyNumberFormat="0" applyFont="1" applyFill="1" applyBorder="0" applyProtection="0" quotePrefix="0" pivotButton="0">
      <protection hidden="0" locked="1"/>
    </xf>
    <xf fontId="2" fillId="13" borderId="0" numFmtId="0" applyNumberFormat="0" applyFont="1" applyFill="1" applyBorder="0" applyProtection="0" quotePrefix="0" pivotButton="0">
      <protection hidden="0" locked="1"/>
    </xf>
    <xf fontId="2" fillId="14" borderId="0" numFmtId="0" applyNumberFormat="0" applyFont="1" applyFill="1" applyBorder="0" applyProtection="0" quotePrefix="0" pivotButton="0">
      <protection hidden="0" locked="1"/>
    </xf>
    <xf fontId="2" fillId="15" borderId="0" numFmtId="0" applyNumberFormat="0" applyFont="1" applyFill="1" applyBorder="0" applyProtection="0" quotePrefix="0" pivotButton="0">
      <protection hidden="0" locked="1"/>
    </xf>
    <xf fontId="2" fillId="16" borderId="0" numFmtId="0" applyNumberFormat="0" applyFont="1" applyFill="1" applyBorder="0" applyProtection="0" quotePrefix="0" pivotButton="0">
      <protection hidden="0" locked="1"/>
    </xf>
    <xf fontId="2" fillId="17" borderId="0" numFmtId="0" applyNumberFormat="0" applyFont="1" applyFill="1" applyBorder="0" applyProtection="0" quotePrefix="0" pivotButton="0">
      <protection hidden="0" locked="1"/>
    </xf>
    <xf fontId="2" fillId="18" borderId="0" numFmtId="0" applyNumberFormat="0" applyFont="1" applyFill="1" applyBorder="0" applyProtection="0" quotePrefix="0" pivotButton="0">
      <protection hidden="0" locked="1"/>
    </xf>
    <xf fontId="2" fillId="13" borderId="0" numFmtId="0" applyNumberFormat="0" applyFont="1" applyFill="1" applyBorder="0" applyProtection="0" quotePrefix="0" pivotButton="0">
      <protection hidden="0" locked="1"/>
    </xf>
    <xf fontId="2" fillId="14" borderId="0" numFmtId="0" applyNumberFormat="0" applyFont="1" applyFill="1" applyBorder="0" applyProtection="0" quotePrefix="0" pivotButton="0">
      <protection hidden="0" locked="1"/>
    </xf>
    <xf fontId="2" fillId="19" borderId="0" numFmtId="0" applyNumberFormat="0" applyFont="1" applyFill="1" applyBorder="0" applyProtection="0" quotePrefix="0" pivotButton="0">
      <protection hidden="0" locked="1"/>
    </xf>
    <xf fontId="3" fillId="7" borderId="1" numFmtId="0" applyNumberFormat="0" applyFont="1" applyFill="1" applyBorder="1" applyProtection="0" quotePrefix="0" pivotButton="0">
      <protection hidden="0" locked="1"/>
    </xf>
    <xf fontId="4" fillId="20" borderId="2" numFmtId="0" applyNumberFormat="0" applyFont="1" applyFill="1" applyBorder="1" applyProtection="0" quotePrefix="0" pivotButton="0">
      <protection hidden="0" locked="1"/>
    </xf>
    <xf fontId="5" fillId="20" borderId="1" numFmtId="0" applyNumberFormat="0" applyFont="1" applyFill="1" applyBorder="1" applyProtection="0" quotePrefix="0" pivotButton="0">
      <protection hidden="0" locked="1"/>
    </xf>
    <xf fontId="6" fillId="0" borderId="3" numFmtId="0" applyNumberFormat="0" applyFont="1" applyFill="0" applyBorder="1" applyProtection="0" quotePrefix="0" pivotButton="0">
      <protection hidden="0" locked="1"/>
    </xf>
    <xf fontId="7" fillId="0" borderId="4" numFmtId="0" applyNumberFormat="0" applyFont="1" applyFill="0" applyBorder="1" applyProtection="0" quotePrefix="0" pivotButton="0">
      <protection hidden="0" locked="1"/>
    </xf>
    <xf fontId="8" fillId="0" borderId="5" numFmtId="0" applyNumberFormat="0" applyFont="1" applyFill="0" applyBorder="1" applyProtection="0" quotePrefix="0" pivotButton="0">
      <protection hidden="0" locked="1"/>
    </xf>
    <xf fontId="8" fillId="0" borderId="0" numFmtId="0" applyNumberFormat="0" applyFont="1" applyFill="0" applyBorder="0" applyProtection="0" quotePrefix="0" pivotButton="0">
      <protection hidden="0" locked="1"/>
    </xf>
    <xf fontId="9" fillId="0" borderId="6" numFmtId="0" applyNumberFormat="0" applyFont="1" applyFill="0" applyBorder="1" applyProtection="0" quotePrefix="0" pivotButton="0">
      <protection hidden="0" locked="1"/>
    </xf>
    <xf fontId="10" fillId="21" borderId="7" numFmtId="0" applyNumberFormat="0" applyFont="1" applyFill="1" applyBorder="1" applyProtection="0" quotePrefix="0" pivotButton="0">
      <protection hidden="0" locked="1"/>
    </xf>
    <xf fontId="11" fillId="0" borderId="0" numFmtId="0" applyNumberFormat="0" applyFont="1" applyFill="0" applyBorder="0" applyProtection="0" quotePrefix="0" pivotButton="0">
      <protection hidden="0" locked="1"/>
    </xf>
    <xf fontId="12" fillId="22" borderId="0" numFmtId="0" applyNumberFormat="0" applyFont="1" applyFill="1" applyBorder="0" applyProtection="0" quotePrefix="0" pivotButton="0">
      <protection hidden="0" locked="1"/>
    </xf>
    <xf fontId="0" fillId="0" borderId="0" numFmtId="0" applyNumberFormat="1" applyFont="1" applyFill="1" applyBorder="1" applyProtection="1" quotePrefix="0" pivotButton="0">
      <protection hidden="0" locked="1"/>
    </xf>
    <xf fontId="13" fillId="3" borderId="0" numFmtId="0" applyNumberFormat="0" applyFont="1" applyFill="1" applyBorder="0" applyProtection="0" quotePrefix="0" pivotButton="0">
      <protection hidden="0" locked="1"/>
    </xf>
    <xf fontId="14" fillId="0" borderId="0" numFmtId="0" applyNumberFormat="0" applyFont="1" applyFill="0" applyBorder="0" applyProtection="0" quotePrefix="0" pivotButton="0">
      <protection hidden="0" locked="1"/>
    </xf>
    <xf fontId="1" fillId="23" borderId="8" numFmtId="0" applyNumberFormat="0" applyFont="0" applyFill="1" applyBorder="1" applyProtection="0" quotePrefix="0" pivotButton="0">
      <protection hidden="0" locked="1"/>
    </xf>
    <xf fontId="15" fillId="0" borderId="9" numFmtId="0" applyNumberFormat="0" applyFont="1" applyFill="0" applyBorder="1" applyProtection="0" quotePrefix="0" pivotButton="0">
      <protection hidden="0" locked="1"/>
    </xf>
    <xf fontId="16" fillId="0" borderId="0" numFmtId="0" applyNumberFormat="0" applyFont="1" applyFill="0" applyBorder="0" applyProtection="0" quotePrefix="0" pivotButton="0">
      <protection hidden="0" locked="1"/>
    </xf>
    <xf fontId="17" fillId="4" borderId="0" numFmtId="0" applyNumberFormat="0" applyFont="1" applyFill="1" applyBorder="0" applyProtection="0" quotePrefix="0" pivotButton="0">
      <protection hidden="0" locked="1"/>
    </xf>
  </cellStyleXfs>
  <cellXfs count="68">
    <xf fontId="0" fillId="0" borderId="0" numFmtId="0" xfId="36" applyProtection="1" quotePrefix="0" pivotButton="0">
      <protection hidden="0" locked="1"/>
    </xf>
    <xf fontId="18" fillId="0" borderId="0" numFmtId="0" xfId="36" applyFont="1" applyProtection="1" quotePrefix="0" pivotButton="0">
      <protection hidden="0" locked="1"/>
    </xf>
    <xf fontId="18" fillId="0" borderId="0" numFmtId="0" xfId="36" applyFont="1" applyAlignment="1" applyProtection="1" quotePrefix="0" pivotButton="0">
      <alignment horizontal="left" vertical="center"/>
      <protection hidden="0" locked="1"/>
    </xf>
    <xf fontId="18" fillId="0" borderId="0" numFmtId="0" xfId="0" applyFont="1" applyAlignment="1" applyProtection="1" quotePrefix="0" pivotButton="0">
      <alignment horizontal="right" vertical="center" wrapText="1"/>
      <protection hidden="0" locked="1"/>
    </xf>
    <xf fontId="19" fillId="0" borderId="0" numFmtId="0" xfId="36" applyFont="1" applyAlignment="1" applyProtection="1" quotePrefix="0" pivotButton="0">
      <alignment horizontal="center"/>
      <protection hidden="0" locked="1"/>
    </xf>
    <xf fontId="19" fillId="0" borderId="0" numFmtId="0" xfId="36" applyFont="1" applyAlignment="1" applyProtection="1" quotePrefix="0" pivotButton="0">
      <alignment horizontal="left" vertical="center"/>
      <protection hidden="0" locked="1"/>
    </xf>
    <xf fontId="0" fillId="0" borderId="0" numFmtId="0" xfId="0" applyAlignment="1" applyProtection="1" quotePrefix="0" pivotButton="0">
      <alignment horizontal="center" vertical="center"/>
      <protection hidden="0" locked="1"/>
    </xf>
    <xf fontId="0" fillId="0" borderId="0" numFmtId="0" xfId="0" applyAlignment="1" applyProtection="1" quotePrefix="0" pivotButton="0">
      <alignment horizontal="center" vertical="top"/>
      <protection hidden="0" locked="1"/>
    </xf>
    <xf fontId="18" fillId="0" borderId="0" numFmtId="0" xfId="0" applyFont="1" applyAlignment="1" applyProtection="1" quotePrefix="0" pivotButton="0">
      <alignment horizontal="right"/>
      <protection hidden="0" locked="1"/>
    </xf>
    <xf fontId="18" fillId="0" borderId="0" numFmtId="0" xfId="36" applyFont="1" applyAlignment="1" applyProtection="1" quotePrefix="0" pivotButton="0">
      <alignment horizontal="center"/>
      <protection hidden="0" locked="1"/>
    </xf>
    <xf fontId="18" fillId="0" borderId="0" numFmtId="0" xfId="36" applyFont="1" applyAlignment="1" applyProtection="1" quotePrefix="0" pivotButton="0">
      <alignment horizontal="center" wrapText="1"/>
      <protection hidden="0" locked="1"/>
    </xf>
    <xf fontId="19" fillId="0" borderId="10" numFmtId="1" xfId="36" applyNumberFormat="1" applyFont="1" applyBorder="1" applyAlignment="1" applyProtection="1" quotePrefix="0" pivotButton="0">
      <alignment vertical="top"/>
      <protection hidden="0" locked="1"/>
    </xf>
    <xf fontId="19" fillId="0" borderId="10" numFmtId="1" xfId="36" applyNumberFormat="1" applyFont="1" applyBorder="1" applyAlignment="1" applyProtection="1" quotePrefix="0" pivotButton="0">
      <alignment horizontal="left" vertical="center"/>
      <protection hidden="0" locked="1"/>
    </xf>
    <xf fontId="19" fillId="0" borderId="10" numFmtId="2" xfId="36" applyNumberFormat="1" applyFont="1" applyBorder="1" applyAlignment="1" applyProtection="1" quotePrefix="0" pivotButton="0">
      <alignment vertical="top"/>
      <protection hidden="0" locked="1"/>
    </xf>
    <xf fontId="19" fillId="0" borderId="0" numFmtId="1" xfId="36" applyNumberFormat="1" applyFont="1" applyAlignment="1" applyProtection="1" quotePrefix="0" pivotButton="0">
      <alignment vertical="top"/>
      <protection hidden="0" locked="1"/>
    </xf>
    <xf fontId="18" fillId="0" borderId="11" numFmtId="0" xfId="36" applyFont="1" applyBorder="1" applyAlignment="1" applyProtection="1" quotePrefix="0" pivotButton="0">
      <alignment horizontal="center" vertical="center" wrapText="1"/>
      <protection hidden="0" locked="1"/>
    </xf>
    <xf fontId="18" fillId="0" borderId="12" numFmtId="0" xfId="36" applyFont="1" applyBorder="1" applyAlignment="1" applyProtection="1" quotePrefix="0" pivotButton="0">
      <alignment horizontal="center" vertical="center" wrapText="1"/>
      <protection hidden="0" locked="1"/>
    </xf>
    <xf fontId="18" fillId="0" borderId="11" numFmtId="0" xfId="36" applyFont="1" applyBorder="1" applyAlignment="1" applyProtection="1" quotePrefix="0" pivotButton="0">
      <alignment horizontal="center" textRotation="90" vertical="center" wrapText="1"/>
      <protection hidden="0" locked="1"/>
    </xf>
    <xf fontId="18" fillId="0" borderId="13" numFmtId="0" xfId="36" applyFont="1" applyBorder="1" applyAlignment="1" applyProtection="1" quotePrefix="0" pivotButton="0">
      <alignment horizontal="center" vertical="center" wrapText="1"/>
      <protection hidden="0" locked="1"/>
    </xf>
    <xf fontId="18" fillId="0" borderId="14" numFmtId="0" xfId="36" applyFont="1" applyBorder="1" applyAlignment="1" applyProtection="1" quotePrefix="0" pivotButton="0">
      <alignment horizontal="center" vertical="center" wrapText="1"/>
      <protection hidden="0" locked="1"/>
    </xf>
    <xf fontId="18" fillId="0" borderId="15" numFmtId="0" xfId="36" applyFont="1" applyBorder="1" applyAlignment="1" applyProtection="1" quotePrefix="0" pivotButton="0">
      <alignment horizontal="center" vertical="center" wrapText="1"/>
      <protection hidden="0" locked="1"/>
    </xf>
    <xf fontId="18" fillId="0" borderId="16" numFmtId="0" xfId="36" applyFont="1" applyBorder="1" applyAlignment="1" applyProtection="1" quotePrefix="0" pivotButton="0">
      <alignment horizontal="center" vertical="center" wrapText="1"/>
      <protection hidden="0" locked="1"/>
    </xf>
    <xf fontId="18" fillId="0" borderId="11" numFmtId="0" xfId="36" applyFont="1" applyBorder="1" applyAlignment="1" applyProtection="1" quotePrefix="0" pivotButton="0">
      <alignment horizontal="center" vertical="center"/>
      <protection hidden="0" locked="1"/>
    </xf>
    <xf fontId="18" fillId="0" borderId="17" numFmtId="0" xfId="36" applyFont="1" applyBorder="1" applyAlignment="1" applyProtection="1" quotePrefix="0" pivotButton="0">
      <alignment horizontal="center" vertical="center" wrapText="1"/>
      <protection hidden="0" locked="1"/>
    </xf>
    <xf fontId="18" fillId="0" borderId="11" numFmtId="0" xfId="0" applyFont="1" applyBorder="1" applyAlignment="1" applyProtection="1" quotePrefix="0" pivotButton="0">
      <alignment horizontal="center" textRotation="90" vertical="center" wrapText="1"/>
      <protection hidden="0" locked="1"/>
    </xf>
    <xf fontId="18" fillId="0" borderId="12" numFmtId="49" xfId="36" applyNumberFormat="1" applyFont="1" applyBorder="1" applyAlignment="1" applyProtection="1" quotePrefix="0" pivotButton="0">
      <alignment horizontal="center" vertical="center" wrapText="1"/>
      <protection hidden="0" locked="1"/>
    </xf>
    <xf fontId="19" fillId="0" borderId="0" numFmtId="0" xfId="36" applyFont="1" applyProtection="1" quotePrefix="0" pivotButton="0">
      <protection hidden="0" locked="1"/>
    </xf>
    <xf fontId="20" fillId="24" borderId="11" numFmtId="49" xfId="0" applyNumberFormat="1" applyFont="1" applyFill="1" applyBorder="1" applyAlignment="1" applyProtection="1" quotePrefix="0" pivotButton="0">
      <alignment horizontal="center" vertical="center"/>
      <protection hidden="0" locked="1"/>
    </xf>
    <xf fontId="20" fillId="24" borderId="11" numFmtId="0" xfId="0" applyFont="1" applyFill="1" applyBorder="1" applyAlignment="1" applyProtection="1" quotePrefix="0" pivotButton="0">
      <alignment vertical="center" wrapText="1"/>
      <protection hidden="0" locked="1"/>
    </xf>
    <xf fontId="20" fillId="24" borderId="11" numFmtId="0" xfId="0" applyFont="1" applyFill="1" applyBorder="1" applyAlignment="1" applyProtection="1" quotePrefix="0" pivotButton="0">
      <alignment horizontal="center" vertical="center" wrapText="1"/>
      <protection hidden="0" locked="1"/>
    </xf>
    <xf fontId="19" fillId="0" borderId="0" numFmtId="0" xfId="36" applyFont="1" applyAlignment="1" applyProtection="1" quotePrefix="0" pivotButton="0">
      <alignment horizontal="center" vertical="center"/>
      <protection hidden="0" locked="1"/>
    </xf>
    <xf fontId="0" fillId="25" borderId="11" numFmtId="49" xfId="0" applyNumberFormat="1" applyFill="1" applyBorder="1" applyAlignment="1" applyProtection="1" quotePrefix="0" pivotButton="0">
      <alignment horizontal="center" vertical="center"/>
      <protection hidden="0" locked="1"/>
    </xf>
    <xf fontId="0" fillId="25" borderId="11" numFmtId="0" xfId="0" applyFill="1" applyBorder="1" applyAlignment="1" applyProtection="1" quotePrefix="0" pivotButton="0">
      <alignment vertical="center" wrapText="1"/>
      <protection hidden="0" locked="1"/>
    </xf>
    <xf fontId="0" fillId="25" borderId="11" numFmtId="0" xfId="0" applyFill="1" applyBorder="1" applyAlignment="1" applyProtection="1" quotePrefix="0" pivotButton="0">
      <alignment horizontal="center" vertical="center" wrapText="1"/>
      <protection hidden="0" locked="1"/>
    </xf>
    <xf fontId="0" fillId="26" borderId="11" numFmtId="49" xfId="0" applyNumberFormat="1" applyFill="1" applyBorder="1" applyAlignment="1" applyProtection="1" quotePrefix="0" pivotButton="0">
      <alignment horizontal="center" vertical="center"/>
      <protection hidden="0" locked="1"/>
    </xf>
    <xf fontId="0" fillId="26" borderId="11" numFmtId="0" xfId="0" applyFill="1" applyBorder="1" applyAlignment="1" applyProtection="1" quotePrefix="0" pivotButton="0">
      <alignment vertical="center" wrapText="1"/>
      <protection hidden="0" locked="1"/>
    </xf>
    <xf fontId="0" fillId="26" borderId="11" numFmtId="0" xfId="0" applyFill="1" applyBorder="1" applyAlignment="1" applyProtection="1" quotePrefix="0" pivotButton="0">
      <alignment horizontal="center" vertical="center" wrapText="1"/>
      <protection hidden="0" locked="1"/>
    </xf>
    <xf fontId="0" fillId="27" borderId="11" numFmtId="49" xfId="0" applyNumberFormat="1" applyFill="1" applyBorder="1" applyAlignment="1" applyProtection="1" quotePrefix="0" pivotButton="0">
      <alignment horizontal="center" vertical="center"/>
      <protection hidden="0" locked="1"/>
    </xf>
    <xf fontId="0" fillId="27" borderId="11" numFmtId="0" xfId="0" applyFill="1" applyBorder="1" applyAlignment="1" applyProtection="1" quotePrefix="0" pivotButton="0">
      <alignment vertical="center" wrapText="1"/>
      <protection hidden="0" locked="1"/>
    </xf>
    <xf fontId="0" fillId="27" borderId="11" numFmtId="0" xfId="0" applyFill="1" applyBorder="1" applyAlignment="1" applyProtection="1" quotePrefix="0" pivotButton="0">
      <alignment horizontal="center" vertical="center" wrapText="1"/>
      <protection hidden="0" locked="1"/>
    </xf>
    <xf fontId="18" fillId="0" borderId="0" numFmtId="0" xfId="36" applyFont="1" applyAlignment="1" applyProtection="1" quotePrefix="0" pivotButton="0">
      <alignment horizontal="center" vertical="center"/>
      <protection hidden="0" locked="1"/>
    </xf>
    <xf fontId="0" fillId="28" borderId="11" numFmtId="49" xfId="0" applyNumberFormat="1" applyFill="1" applyBorder="1" applyAlignment="1" applyProtection="1" quotePrefix="0" pivotButton="0">
      <alignment horizontal="center" vertical="center"/>
      <protection hidden="0" locked="1"/>
    </xf>
    <xf fontId="0" fillId="28" borderId="11" numFmtId="0" xfId="0" applyFill="1" applyBorder="1" applyAlignment="1" applyProtection="1" quotePrefix="0" pivotButton="0">
      <alignment vertical="center" wrapText="1"/>
      <protection hidden="0" locked="1"/>
    </xf>
    <xf fontId="0" fillId="0" borderId="11" numFmtId="0" xfId="0" applyBorder="1" applyAlignment="1" applyProtection="1" quotePrefix="0" pivotButton="0">
      <alignment horizontal="center" vertical="center" wrapText="1"/>
      <protection hidden="0" locked="1"/>
    </xf>
    <xf fontId="0" fillId="28" borderId="11" numFmtId="0" xfId="0" applyFill="1" applyBorder="1" applyAlignment="1" applyProtection="1" quotePrefix="0" pivotButton="0">
      <alignment horizontal="center" vertical="center" wrapText="1"/>
      <protection hidden="0" locked="1"/>
    </xf>
    <xf fontId="0" fillId="29" borderId="11" numFmtId="49" xfId="0" applyNumberFormat="1" applyFill="1" applyBorder="1" applyAlignment="1" applyProtection="1" quotePrefix="0" pivotButton="0">
      <alignment horizontal="center" vertical="center"/>
      <protection hidden="0" locked="1"/>
    </xf>
    <xf fontId="0" fillId="29" borderId="11" numFmtId="0" xfId="0" applyFill="1" applyBorder="1" applyAlignment="1" applyProtection="1" quotePrefix="0" pivotButton="0">
      <alignment vertical="center" wrapText="1"/>
      <protection hidden="0" locked="1"/>
    </xf>
    <xf fontId="0" fillId="29" borderId="11" numFmtId="0" xfId="0" applyFill="1" applyBorder="1" applyAlignment="1" applyProtection="1" quotePrefix="0" pivotButton="0">
      <alignment horizontal="center" vertical="center" wrapText="1"/>
      <protection hidden="0" locked="1"/>
    </xf>
    <xf fontId="0" fillId="30" borderId="11" numFmtId="49" xfId="0" applyNumberFormat="1" applyFill="1" applyBorder="1" applyAlignment="1" applyProtection="1" quotePrefix="0" pivotButton="0">
      <alignment horizontal="center" vertical="center"/>
      <protection hidden="0" locked="1"/>
    </xf>
    <xf fontId="0" fillId="30" borderId="11" numFmtId="0" xfId="0" applyFill="1" applyBorder="1" applyAlignment="1" applyProtection="1" quotePrefix="0" pivotButton="0">
      <alignment vertical="center" wrapText="1"/>
      <protection hidden="0" locked="1"/>
    </xf>
    <xf fontId="0" fillId="30" borderId="11" numFmtId="0" xfId="0" applyFill="1" applyBorder="1" applyAlignment="1" applyProtection="1" quotePrefix="0" pivotButton="0">
      <alignment horizontal="center" vertical="center" wrapText="1"/>
      <protection hidden="0" locked="1"/>
    </xf>
    <xf fontId="18" fillId="25" borderId="0" numFmtId="0" xfId="36" applyFont="1" applyFill="1" applyProtection="1" quotePrefix="0" pivotButton="0">
      <protection hidden="0" locked="1"/>
    </xf>
    <xf fontId="18" fillId="25" borderId="0" numFmtId="0" xfId="36" applyFont="1" applyFill="1" applyAlignment="1" applyProtection="1" quotePrefix="0" pivotButton="0">
      <alignment horizontal="center" vertical="center"/>
      <protection hidden="0" locked="1"/>
    </xf>
    <xf fontId="19" fillId="31" borderId="0" numFmtId="0" xfId="36" applyFont="1" applyFill="1" applyProtection="1" quotePrefix="0" pivotButton="0">
      <protection hidden="0" locked="1"/>
    </xf>
    <xf fontId="19" fillId="31" borderId="0" numFmtId="0" xfId="36" applyFont="1" applyFill="1" applyAlignment="1" applyProtection="1" quotePrefix="0" pivotButton="0">
      <alignment horizontal="center" vertical="center"/>
      <protection hidden="0" locked="1"/>
    </xf>
    <xf fontId="18" fillId="32" borderId="0" numFmtId="0" xfId="36" applyFont="1" applyFill="1" applyProtection="1" quotePrefix="0" pivotButton="0">
      <protection hidden="0" locked="1"/>
    </xf>
    <xf fontId="18" fillId="32" borderId="0" numFmtId="0" xfId="36" applyFont="1" applyFill="1" applyAlignment="1" applyProtection="1" quotePrefix="0" pivotButton="0">
      <alignment horizontal="center" vertical="center"/>
      <protection hidden="0" locked="1"/>
    </xf>
    <xf fontId="21" fillId="0" borderId="11" numFmtId="0" xfId="36" applyFont="1" applyBorder="1" applyAlignment="1" applyProtection="1" quotePrefix="0" pivotButton="0">
      <alignment horizontal="center" vertical="center" wrapText="1"/>
      <protection hidden="0" locked="1"/>
    </xf>
    <xf fontId="18" fillId="28" borderId="11" numFmtId="0" xfId="36" applyFont="1" applyFill="1" applyBorder="1" applyAlignment="1" applyProtection="1" quotePrefix="0" pivotButton="0">
      <alignment horizontal="center" vertical="center" wrapText="1"/>
      <protection hidden="0" locked="1"/>
    </xf>
    <xf fontId="22" fillId="28" borderId="11" numFmtId="0" xfId="36" applyFont="1" applyFill="1" applyBorder="1" applyAlignment="1" applyProtection="1" quotePrefix="0" pivotButton="0">
      <alignment horizontal="center" vertical="center" wrapText="1"/>
      <protection hidden="0" locked="1"/>
    </xf>
    <xf fontId="0" fillId="26" borderId="11" numFmtId="2" xfId="0" applyNumberFormat="1" applyFill="1" applyBorder="1" applyAlignment="1" applyProtection="1" quotePrefix="0" pivotButton="0">
      <alignment horizontal="center" vertical="center" wrapText="1"/>
      <protection hidden="0" locked="1"/>
    </xf>
    <xf fontId="0" fillId="27" borderId="11" numFmtId="2" xfId="0" applyNumberFormat="1" applyFill="1" applyBorder="1" applyAlignment="1" applyProtection="1" quotePrefix="0" pivotButton="0">
      <alignment horizontal="center" vertical="center" wrapText="1"/>
      <protection hidden="0" locked="1"/>
    </xf>
    <xf fontId="0" fillId="0" borderId="11" numFmtId="49" xfId="0" applyNumberFormat="1" applyBorder="1" applyAlignment="1" applyProtection="1" quotePrefix="0" pivotButton="0">
      <alignment horizontal="center" vertical="center"/>
      <protection hidden="0" locked="1"/>
    </xf>
    <xf fontId="18" fillId="0" borderId="11" numFmtId="0" xfId="36" applyFont="1" applyBorder="1" applyAlignment="1" applyProtection="1" quotePrefix="0" pivotButton="0">
      <alignment vertical="center" wrapText="1"/>
      <protection hidden="0" locked="1"/>
    </xf>
    <xf fontId="18" fillId="31" borderId="0" numFmtId="0" xfId="36" applyFont="1" applyFill="1" applyProtection="1" quotePrefix="0" pivotButton="0">
      <protection hidden="0" locked="1"/>
    </xf>
    <xf fontId="18" fillId="31" borderId="0" numFmtId="0" xfId="36" applyFont="1" applyFill="1" applyAlignment="1" applyProtection="1" quotePrefix="0" pivotButton="0">
      <alignment horizontal="center" vertical="center"/>
      <protection hidden="0" locked="1"/>
    </xf>
    <xf fontId="0" fillId="25" borderId="11" numFmtId="0" xfId="0" applyFill="1" applyBorder="1" applyAlignment="1" applyProtection="1" quotePrefix="0" pivotButton="0">
      <alignment wrapText="1"/>
      <protection hidden="0" locked="1"/>
    </xf>
    <xf fontId="0" fillId="25" borderId="11" numFmtId="0" xfId="0" applyFill="1" applyBorder="1" applyAlignment="1" applyProtection="1" quotePrefix="0" pivotButton="0">
      <alignment horizontal="center" wrapText="1"/>
      <protection hidden="0" locked="1"/>
    </xf>
  </cellXfs>
  <cellStyles count="43">
    <cellStyle name="20% - Акцент1" xfId="1" builtinId="1"/>
    <cellStyle name="20% - Акцент1 2" xfId="0" builtinId="0"/>
    <cellStyle name="20% - Акцент2" xfId="2" builtinId="1"/>
    <cellStyle name="20% - Акцент3" xfId="3" builtinId="1"/>
    <cellStyle name="20% - Акцент4" xfId="4" builtinId="1"/>
    <cellStyle name="20% - Акцент5" xfId="5" builtinId="1"/>
    <cellStyle name="20% - Акцент6" xfId="6" builtinId="1"/>
    <cellStyle name="40% - Акцент1" xfId="7" builtinId="1"/>
    <cellStyle name="40% - Акцент2" xfId="8" builtinId="1"/>
    <cellStyle name="40% - Акцент3" xfId="9" builtinId="1"/>
    <cellStyle name="40% - Акцент4" xfId="10" builtinId="1"/>
    <cellStyle name="40% - Акцент5" xfId="11" builtinId="1"/>
    <cellStyle name="40% - Акцент6" xfId="12" builtinId="1"/>
    <cellStyle name="60% - Акцент1" xfId="13" builtinId="1"/>
    <cellStyle name="60% - Акцент2" xfId="14" builtinId="1"/>
    <cellStyle name="60% - Акцент3" xfId="15" builtinId="1"/>
    <cellStyle name="60% - Акцент4" xfId="16" builtinId="1"/>
    <cellStyle name="60% - Акцент5" xfId="17" builtinId="1"/>
    <cellStyle name="60% - Акцент6" xfId="18" builtinId="1"/>
    <cellStyle name="Акцент1" xfId="19" builtinId="1"/>
    <cellStyle name="Акцент2" xfId="20" builtinId="1"/>
    <cellStyle name="Акцент3" xfId="21" builtinId="1"/>
    <cellStyle name="Акцент4" xfId="22" builtinId="1"/>
    <cellStyle name="Акцент5" xfId="23" builtinId="1"/>
    <cellStyle name="Акцент6" xfId="24" builtinId="1"/>
    <cellStyle name="Ввод " xfId="25" builtinId="1"/>
    <cellStyle name="Вывод" xfId="26" builtinId="1"/>
    <cellStyle name="Вычисление" xfId="27" builtinId="1"/>
    <cellStyle name="Заголовок 1" xfId="28" builtinId="1"/>
    <cellStyle name="Заголовок 2" xfId="29" builtinId="1"/>
    <cellStyle name="Заголовок 3" xfId="30" builtinId="1"/>
    <cellStyle name="Заголовок 4" xfId="31" builtinId="1"/>
    <cellStyle name="Итог" xfId="32" builtinId="1"/>
    <cellStyle name="Контрольная ячейка" xfId="33" builtinId="1"/>
    <cellStyle name="Название" xfId="34" builtinId="1"/>
    <cellStyle name="Нейтральный" xfId="35" builtinId="1"/>
    <cellStyle name="Обычный" xfId="36" builtinId="1"/>
    <cellStyle name="Плохой" xfId="37" builtinId="1"/>
    <cellStyle name="Пояснение" xfId="38" builtinId="1"/>
    <cellStyle name="Примечание" xfId="39" builtinId="1"/>
    <cellStyle name="Связанная ячейка" xfId="40" builtinId="1"/>
    <cellStyle name="Текст предупреждения" xfId="41" builtinId="1"/>
    <cellStyle name="Хороший" xfId="42" builtin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 syncHorizontal="0" syncVertical="0" transitionEvaluation="0" transitionEntry="0" published="1" filterMode="0" enableFormatConditionsCalculation="0">
    <tabColor rgb="FF92D050"/>
    <outlinePr applyStyles="0" summaryBelow="1" summaryRight="1" showOutlineSymbols="1"/>
    <pageSetUpPr autoPageBreaks="1" fitToPage="1"/>
  </sheetPr>
  <sheetViews>
    <sheetView showGridLines="1" showRowColHeaders="1" showZeros="1" view="pageBreakPreview" zoomScale="60" workbookViewId="0">
      <pane xSplit="9" ySplit="22" topLeftCell="J23" activePane="bottomRight" state="frozen"/>
      <selection activeCell="I11" activeCellId="0" sqref="I11:Y11"/>
    </sheetView>
  </sheetViews>
  <sheetFormatPr baseColWidth="9" defaultColWidth="8" defaultRowHeight="15"/>
  <cols>
    <col bestFit="0" customWidth="1" min="1" max="1" style="1" width="10.875"/>
    <col bestFit="0" customWidth="1" min="2" max="2" style="2" width="68.5"/>
    <col bestFit="0" customWidth="1" min="3" max="3" style="1" width="21.875"/>
    <col bestFit="0" customWidth="1" min="4" max="4" style="1" width="16.875"/>
    <col bestFit="0" customWidth="1" min="5" max="5" style="1" width="12.5"/>
    <col bestFit="0" customWidth="1" min="6" max="6" style="1" width="13.5"/>
    <col bestFit="0" customWidth="1" min="7" max="7" style="1" width="13"/>
    <col bestFit="0" customWidth="1" min="8" max="8" style="1" width="14.375"/>
    <col bestFit="0" customWidth="1" min="9" max="9" style="1" width="16"/>
    <col bestFit="0" customWidth="1" min="10" max="11" style="1" width="19"/>
    <col bestFit="0" customWidth="1" min="12" max="12" style="1" width="13.75"/>
    <col bestFit="0" customWidth="1" min="13" max="16" style="1" width="9.875"/>
    <col bestFit="0" customWidth="1" min="17" max="17" style="1" width="11.5"/>
    <col bestFit="0" customWidth="1" min="18" max="18" style="1" width="9.25"/>
    <col bestFit="0" customWidth="1" min="19" max="19" style="1" width="12"/>
    <col bestFit="0" customWidth="1" min="20" max="20" style="1" width="15"/>
    <col bestFit="0" customWidth="1" min="21" max="21" style="1" width="9.25"/>
    <col bestFit="0" customWidth="1" min="22" max="22" style="1" width="11.75"/>
    <col bestFit="0" customWidth="1" min="23" max="23" style="1" width="12.25"/>
    <col bestFit="0" customWidth="1" min="24" max="24" style="1" width="13.75"/>
    <col bestFit="0" customWidth="1" min="25" max="25" style="1" width="15.375"/>
    <col bestFit="0" customWidth="1" min="26" max="27" style="1" width="15.875"/>
    <col bestFit="0" customWidth="1" min="28" max="31" style="1" width="16.625"/>
    <col bestFit="0" customWidth="1" min="32" max="32" style="1" width="22.25"/>
    <col bestFit="0" customWidth="0" min="33" max="16384" style="1" width="9"/>
  </cols>
  <sheetData>
    <row r="1" ht="15.75">
      <c r="A1" s="1"/>
      <c r="B1" s="2"/>
      <c r="C1" s="1"/>
      <c r="AF1" s="3" t="s">
        <v>0</v>
      </c>
    </row>
    <row r="2" ht="15.75">
      <c r="A2" s="1"/>
      <c r="B2" s="2"/>
      <c r="C2" s="1"/>
      <c r="AF2" s="3"/>
    </row>
    <row r="3" ht="15.75">
      <c r="A3" s="1"/>
      <c r="B3" s="2"/>
      <c r="C3" s="1"/>
      <c r="AF3" s="3"/>
    </row>
    <row r="4" ht="15.75">
      <c r="A4" s="4" t="s">
        <v>1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</row>
    <row r="5" ht="15.75">
      <c r="A5" s="4"/>
      <c r="B5" s="5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</row>
    <row r="6" ht="15.75">
      <c r="A6" s="6" t="s">
        <v>2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</row>
    <row r="7" ht="15.75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</row>
    <row r="8" ht="15.75">
      <c r="A8" s="1"/>
      <c r="B8" s="2"/>
      <c r="C8" s="1"/>
      <c r="AE8" s="8"/>
    </row>
    <row r="9" ht="15.75">
      <c r="A9" s="9" t="s">
        <v>3</v>
      </c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</row>
    <row r="10" ht="15.75">
      <c r="A10" s="4"/>
      <c r="B10" s="5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</row>
    <row r="11" ht="57.75" customHeight="1">
      <c r="A11" s="1"/>
      <c r="B11" s="1"/>
      <c r="C11" s="1"/>
      <c r="D11" s="1"/>
      <c r="E11" s="1"/>
      <c r="F11" s="1"/>
      <c r="G11" s="1"/>
      <c r="H11" s="1"/>
      <c r="I11" s="10" t="s">
        <v>4</v>
      </c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</row>
    <row r="12" ht="15.7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</row>
    <row r="13" ht="15.75" customHeight="1">
      <c r="A13" s="11"/>
      <c r="B13" s="12"/>
      <c r="C13" s="11"/>
      <c r="D13" s="11"/>
      <c r="E13" s="11"/>
      <c r="F13" s="11"/>
      <c r="G13" s="11"/>
      <c r="H13" s="11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4"/>
    </row>
    <row r="14" s="1" customFormat="1" ht="59.25" customHeight="1">
      <c r="A14" s="15" t="s">
        <v>5</v>
      </c>
      <c r="B14" s="16" t="s">
        <v>6</v>
      </c>
      <c r="C14" s="15" t="s">
        <v>7</v>
      </c>
      <c r="D14" s="17" t="s">
        <v>8</v>
      </c>
      <c r="E14" s="15" t="s">
        <v>9</v>
      </c>
      <c r="F14" s="15"/>
      <c r="G14" s="15" t="s">
        <v>10</v>
      </c>
      <c r="H14" s="15"/>
      <c r="I14" s="15" t="s">
        <v>11</v>
      </c>
      <c r="J14" s="15"/>
      <c r="K14" s="16" t="s">
        <v>12</v>
      </c>
      <c r="L14" s="18" t="s">
        <v>13</v>
      </c>
      <c r="M14" s="19"/>
      <c r="N14" s="19"/>
      <c r="O14" s="19"/>
      <c r="P14" s="19"/>
      <c r="Q14" s="19"/>
      <c r="R14" s="19"/>
      <c r="S14" s="19"/>
      <c r="T14" s="19"/>
      <c r="U14" s="20"/>
      <c r="V14" s="18" t="s">
        <v>14</v>
      </c>
      <c r="W14" s="19"/>
      <c r="X14" s="19"/>
      <c r="Y14" s="20"/>
      <c r="Z14" s="18" t="s">
        <v>15</v>
      </c>
      <c r="AA14" s="19"/>
      <c r="AB14" s="19"/>
      <c r="AC14" s="19"/>
      <c r="AD14" s="19"/>
      <c r="AE14" s="20"/>
      <c r="AF14" s="16" t="s">
        <v>16</v>
      </c>
    </row>
    <row r="15" s="1" customFormat="1" ht="66" customHeight="1">
      <c r="A15" s="15"/>
      <c r="B15" s="21"/>
      <c r="C15" s="15"/>
      <c r="D15" s="17"/>
      <c r="E15" s="15"/>
      <c r="F15" s="15"/>
      <c r="G15" s="15"/>
      <c r="H15" s="15"/>
      <c r="I15" s="15"/>
      <c r="J15" s="15"/>
      <c r="K15" s="21"/>
      <c r="L15" s="18" t="s">
        <v>17</v>
      </c>
      <c r="M15" s="19"/>
      <c r="N15" s="19"/>
      <c r="O15" s="19"/>
      <c r="P15" s="20"/>
      <c r="Q15" s="18" t="s">
        <v>18</v>
      </c>
      <c r="R15" s="19"/>
      <c r="S15" s="19"/>
      <c r="T15" s="19"/>
      <c r="U15" s="20"/>
      <c r="V15" s="18" t="s">
        <v>19</v>
      </c>
      <c r="W15" s="20"/>
      <c r="X15" s="15" t="s">
        <v>20</v>
      </c>
      <c r="Y15" s="15"/>
      <c r="Z15" s="22" t="s">
        <v>21</v>
      </c>
      <c r="AA15" s="22"/>
      <c r="AB15" s="22" t="s">
        <v>22</v>
      </c>
      <c r="AC15" s="22"/>
      <c r="AD15" s="15" t="s">
        <v>23</v>
      </c>
      <c r="AE15" s="15" t="s">
        <v>24</v>
      </c>
      <c r="AF15" s="21"/>
    </row>
    <row r="16" s="1" customFormat="1" ht="152.25" customHeight="1">
      <c r="A16" s="15"/>
      <c r="B16" s="23"/>
      <c r="C16" s="15"/>
      <c r="D16" s="17"/>
      <c r="E16" s="23" t="s">
        <v>17</v>
      </c>
      <c r="F16" s="23" t="s">
        <v>25</v>
      </c>
      <c r="G16" s="23" t="s">
        <v>17</v>
      </c>
      <c r="H16" s="23" t="s">
        <v>25</v>
      </c>
      <c r="I16" s="23" t="s">
        <v>26</v>
      </c>
      <c r="J16" s="23" t="s">
        <v>25</v>
      </c>
      <c r="K16" s="23"/>
      <c r="L16" s="17" t="s">
        <v>27</v>
      </c>
      <c r="M16" s="17" t="s">
        <v>28</v>
      </c>
      <c r="N16" s="17" t="s">
        <v>29</v>
      </c>
      <c r="O16" s="24" t="s">
        <v>30</v>
      </c>
      <c r="P16" s="24" t="s">
        <v>31</v>
      </c>
      <c r="Q16" s="17" t="s">
        <v>27</v>
      </c>
      <c r="R16" s="17" t="s">
        <v>28</v>
      </c>
      <c r="S16" s="17" t="s">
        <v>29</v>
      </c>
      <c r="T16" s="24" t="s">
        <v>30</v>
      </c>
      <c r="U16" s="24" t="s">
        <v>31</v>
      </c>
      <c r="V16" s="17" t="s">
        <v>32</v>
      </c>
      <c r="W16" s="17" t="s">
        <v>33</v>
      </c>
      <c r="X16" s="17" t="s">
        <v>32</v>
      </c>
      <c r="Y16" s="17" t="s">
        <v>33</v>
      </c>
      <c r="Z16" s="15" t="s">
        <v>34</v>
      </c>
      <c r="AA16" s="15" t="s">
        <v>35</v>
      </c>
      <c r="AB16" s="15" t="s">
        <v>34</v>
      </c>
      <c r="AC16" s="15" t="s">
        <v>35</v>
      </c>
      <c r="AD16" s="15"/>
      <c r="AE16" s="15"/>
      <c r="AF16" s="23"/>
    </row>
    <row r="17" ht="19.5" customHeight="1">
      <c r="A17" s="16">
        <v>1</v>
      </c>
      <c r="B17" s="16">
        <v>2</v>
      </c>
      <c r="C17" s="16">
        <v>3</v>
      </c>
      <c r="D17" s="16">
        <v>4</v>
      </c>
      <c r="E17" s="16">
        <v>5</v>
      </c>
      <c r="F17" s="16"/>
      <c r="G17" s="16">
        <v>6</v>
      </c>
      <c r="H17" s="16">
        <v>7</v>
      </c>
      <c r="I17" s="16">
        <v>8</v>
      </c>
      <c r="J17" s="16">
        <v>9</v>
      </c>
      <c r="K17" s="16">
        <v>10</v>
      </c>
      <c r="L17" s="16">
        <v>11</v>
      </c>
      <c r="M17" s="16">
        <v>12</v>
      </c>
      <c r="N17" s="16">
        <v>13</v>
      </c>
      <c r="O17" s="16">
        <v>14</v>
      </c>
      <c r="P17" s="16">
        <v>15</v>
      </c>
      <c r="Q17" s="16">
        <v>16</v>
      </c>
      <c r="R17" s="16">
        <v>17</v>
      </c>
      <c r="S17" s="16">
        <v>18</v>
      </c>
      <c r="T17" s="16">
        <v>19</v>
      </c>
      <c r="U17" s="16">
        <v>20</v>
      </c>
      <c r="V17" s="16">
        <v>23</v>
      </c>
      <c r="W17" s="16">
        <v>24</v>
      </c>
      <c r="X17" s="16">
        <v>25</v>
      </c>
      <c r="Y17" s="16">
        <v>26</v>
      </c>
      <c r="Z17" s="25" t="s">
        <v>36</v>
      </c>
      <c r="AA17" s="25" t="s">
        <v>37</v>
      </c>
      <c r="AB17" s="25" t="s">
        <v>38</v>
      </c>
      <c r="AC17" s="25" t="s">
        <v>39</v>
      </c>
      <c r="AD17" s="16">
        <v>30</v>
      </c>
      <c r="AE17" s="16">
        <v>31</v>
      </c>
      <c r="AF17" s="16">
        <v>32</v>
      </c>
    </row>
    <row r="18" s="26" customFormat="1" ht="35.25" customHeight="1">
      <c r="A18" s="27" t="s">
        <v>40</v>
      </c>
      <c r="B18" s="28" t="s">
        <v>41</v>
      </c>
      <c r="C18" s="29" t="s">
        <v>42</v>
      </c>
      <c r="D18" s="29" t="s">
        <v>43</v>
      </c>
      <c r="E18" s="29" t="s">
        <v>43</v>
      </c>
      <c r="F18" s="29" t="s">
        <v>43</v>
      </c>
      <c r="G18" s="29" t="s">
        <v>43</v>
      </c>
      <c r="H18" s="29" t="s">
        <v>43</v>
      </c>
      <c r="I18" s="29" t="s">
        <v>43</v>
      </c>
      <c r="J18" s="29" t="s">
        <v>43</v>
      </c>
      <c r="K18" s="29">
        <f t="shared" ref="K18:W18" si="0">K19+K41+K66+K69+K70+K71</f>
        <v>263.04335502000004</v>
      </c>
      <c r="L18" s="29">
        <f t="shared" si="0"/>
        <v>1110.5120999999999</v>
      </c>
      <c r="M18" s="29">
        <f t="shared" si="0"/>
        <v>46.22195</v>
      </c>
      <c r="N18" s="29">
        <f t="shared" si="0"/>
        <v>127.07535000000001</v>
      </c>
      <c r="O18" s="29">
        <f t="shared" si="0"/>
        <v>877.55509000000006</v>
      </c>
      <c r="P18" s="29">
        <f t="shared" si="0"/>
        <v>59.659709999999997</v>
      </c>
      <c r="Q18" s="29">
        <f t="shared" si="0"/>
        <v>2215.5596264099995</v>
      </c>
      <c r="R18" s="29">
        <f t="shared" si="0"/>
        <v>63.683592000000004</v>
      </c>
      <c r="S18" s="29">
        <f t="shared" si="0"/>
        <v>555.68329505000008</v>
      </c>
      <c r="T18" s="29">
        <f t="shared" si="0"/>
        <v>1506.49398023</v>
      </c>
      <c r="U18" s="29">
        <f t="shared" si="0"/>
        <v>89.698759129999971</v>
      </c>
      <c r="V18" s="29">
        <f t="shared" si="0"/>
        <v>0</v>
      </c>
      <c r="W18" s="29">
        <f t="shared" si="0"/>
        <v>852.81836797999995</v>
      </c>
      <c r="X18" s="29">
        <v>0</v>
      </c>
      <c r="Y18" s="29">
        <f t="shared" ref="Y18:AE18" si="1">Y19+Y41+Y66+Y69+Y70+Y71</f>
        <v>1952.5162713899999</v>
      </c>
      <c r="Z18" s="29">
        <f t="shared" si="1"/>
        <v>249.046674</v>
      </c>
      <c r="AA18" s="29">
        <f t="shared" si="1"/>
        <v>421.22701000000001</v>
      </c>
      <c r="AB18" s="29">
        <f t="shared" si="1"/>
        <v>293.077562</v>
      </c>
      <c r="AC18" s="29">
        <f t="shared" si="1"/>
        <v>329.90084598999999</v>
      </c>
      <c r="AD18" s="29">
        <f t="shared" si="1"/>
        <v>542.124236</v>
      </c>
      <c r="AE18" s="29">
        <f t="shared" si="1"/>
        <v>751.12785598999994</v>
      </c>
      <c r="AF18" s="29" t="s">
        <v>43</v>
      </c>
      <c r="AG18" s="30"/>
    </row>
    <row r="19" s="26" customFormat="1" ht="33.75" customHeight="1">
      <c r="A19" s="31" t="s">
        <v>44</v>
      </c>
      <c r="B19" s="32" t="s">
        <v>45</v>
      </c>
      <c r="C19" s="33" t="s">
        <v>42</v>
      </c>
      <c r="D19" s="33" t="s">
        <v>43</v>
      </c>
      <c r="E19" s="33" t="s">
        <v>43</v>
      </c>
      <c r="F19" s="33" t="s">
        <v>43</v>
      </c>
      <c r="G19" s="33" t="s">
        <v>43</v>
      </c>
      <c r="H19" s="33" t="s">
        <v>43</v>
      </c>
      <c r="I19" s="33" t="s">
        <v>43</v>
      </c>
      <c r="J19" s="33" t="s">
        <v>43</v>
      </c>
      <c r="K19" s="33">
        <f t="shared" ref="K19:AE19" si="2">K20+K24+K29+K38</f>
        <v>217.38326802</v>
      </c>
      <c r="L19" s="33">
        <f t="shared" si="2"/>
        <v>631.13040000000001</v>
      </c>
      <c r="M19" s="33">
        <f t="shared" si="2"/>
        <v>26.237000000000002</v>
      </c>
      <c r="N19" s="33">
        <f t="shared" si="2"/>
        <v>79.028850000000006</v>
      </c>
      <c r="O19" s="33">
        <f t="shared" si="2"/>
        <v>490.25446999999997</v>
      </c>
      <c r="P19" s="33">
        <f t="shared" si="2"/>
        <v>35.610079999999996</v>
      </c>
      <c r="Q19" s="33">
        <f t="shared" si="2"/>
        <v>717.83363740999994</v>
      </c>
      <c r="R19" s="33">
        <f t="shared" si="2"/>
        <v>26.237000000000002</v>
      </c>
      <c r="S19" s="33">
        <f t="shared" si="2"/>
        <v>73.401184049999998</v>
      </c>
      <c r="T19" s="33">
        <f t="shared" si="2"/>
        <v>607.11149023000007</v>
      </c>
      <c r="U19" s="33">
        <f t="shared" si="2"/>
        <v>11.083963130000001</v>
      </c>
      <c r="V19" s="33">
        <f t="shared" si="2"/>
        <v>0</v>
      </c>
      <c r="W19" s="33">
        <f t="shared" si="2"/>
        <v>413.74713197999995</v>
      </c>
      <c r="X19" s="33">
        <f t="shared" si="2"/>
        <v>0</v>
      </c>
      <c r="Y19" s="33">
        <f t="shared" si="2"/>
        <v>500.45036938999999</v>
      </c>
      <c r="Z19" s="33">
        <f t="shared" si="2"/>
        <v>93.5</v>
      </c>
      <c r="AA19" s="33">
        <f t="shared" si="2"/>
        <v>402.28199999999998</v>
      </c>
      <c r="AB19" s="33">
        <f t="shared" si="2"/>
        <v>0</v>
      </c>
      <c r="AC19" s="33">
        <f t="shared" si="2"/>
        <v>56.029845990000005</v>
      </c>
      <c r="AD19" s="33">
        <f t="shared" si="2"/>
        <v>93.5</v>
      </c>
      <c r="AE19" s="33">
        <f t="shared" si="2"/>
        <v>458.31184598999999</v>
      </c>
      <c r="AF19" s="33" t="s">
        <v>43</v>
      </c>
      <c r="AG19" s="30"/>
    </row>
    <row r="20" s="26" customFormat="1" ht="21.75" customHeight="1">
      <c r="A20" s="34" t="s">
        <v>46</v>
      </c>
      <c r="B20" s="35" t="s">
        <v>47</v>
      </c>
      <c r="C20" s="36" t="s">
        <v>42</v>
      </c>
      <c r="D20" s="36" t="s">
        <v>43</v>
      </c>
      <c r="E20" s="36" t="s">
        <v>43</v>
      </c>
      <c r="F20" s="36" t="s">
        <v>43</v>
      </c>
      <c r="G20" s="36" t="s">
        <v>43</v>
      </c>
      <c r="H20" s="36" t="s">
        <v>43</v>
      </c>
      <c r="I20" s="36" t="s">
        <v>43</v>
      </c>
      <c r="J20" s="36" t="s">
        <v>43</v>
      </c>
      <c r="K20" s="36">
        <f t="shared" ref="K20:AE20" si="3">K21+K22+K23</f>
        <v>0</v>
      </c>
      <c r="L20" s="36">
        <f t="shared" si="3"/>
        <v>0</v>
      </c>
      <c r="M20" s="36">
        <f t="shared" si="3"/>
        <v>0</v>
      </c>
      <c r="N20" s="36">
        <f t="shared" si="3"/>
        <v>0</v>
      </c>
      <c r="O20" s="36">
        <f t="shared" si="3"/>
        <v>0</v>
      </c>
      <c r="P20" s="36">
        <f t="shared" si="3"/>
        <v>0</v>
      </c>
      <c r="Q20" s="36">
        <f t="shared" si="3"/>
        <v>0</v>
      </c>
      <c r="R20" s="36">
        <f t="shared" si="3"/>
        <v>0</v>
      </c>
      <c r="S20" s="36">
        <f t="shared" si="3"/>
        <v>0</v>
      </c>
      <c r="T20" s="36">
        <f t="shared" si="3"/>
        <v>0</v>
      </c>
      <c r="U20" s="36">
        <f t="shared" si="3"/>
        <v>0</v>
      </c>
      <c r="V20" s="36">
        <f t="shared" si="3"/>
        <v>0</v>
      </c>
      <c r="W20" s="36">
        <f t="shared" si="3"/>
        <v>0</v>
      </c>
      <c r="X20" s="36">
        <f t="shared" si="3"/>
        <v>0</v>
      </c>
      <c r="Y20" s="36">
        <f t="shared" si="3"/>
        <v>0</v>
      </c>
      <c r="Z20" s="36">
        <f t="shared" si="3"/>
        <v>0</v>
      </c>
      <c r="AA20" s="36">
        <f t="shared" si="3"/>
        <v>0</v>
      </c>
      <c r="AB20" s="36">
        <f t="shared" si="3"/>
        <v>0</v>
      </c>
      <c r="AC20" s="36">
        <f t="shared" si="3"/>
        <v>0</v>
      </c>
      <c r="AD20" s="36">
        <f t="shared" si="3"/>
        <v>0</v>
      </c>
      <c r="AE20" s="36">
        <f t="shared" si="3"/>
        <v>0</v>
      </c>
      <c r="AF20" s="36" t="s">
        <v>43</v>
      </c>
      <c r="AG20" s="30"/>
    </row>
    <row r="21" s="26" customFormat="1" ht="44.25" customHeight="1">
      <c r="A21" s="37" t="s">
        <v>48</v>
      </c>
      <c r="B21" s="38" t="s">
        <v>49</v>
      </c>
      <c r="C21" s="39" t="s">
        <v>42</v>
      </c>
      <c r="D21" s="39" t="s">
        <v>43</v>
      </c>
      <c r="E21" s="39" t="s">
        <v>43</v>
      </c>
      <c r="F21" s="39" t="s">
        <v>43</v>
      </c>
      <c r="G21" s="39" t="s">
        <v>43</v>
      </c>
      <c r="H21" s="39" t="s">
        <v>43</v>
      </c>
      <c r="I21" s="39" t="s">
        <v>43</v>
      </c>
      <c r="J21" s="39" t="s">
        <v>43</v>
      </c>
      <c r="K21" s="39">
        <v>0</v>
      </c>
      <c r="L21" s="39">
        <v>0</v>
      </c>
      <c r="M21" s="39">
        <v>0</v>
      </c>
      <c r="N21" s="39">
        <v>0</v>
      </c>
      <c r="O21" s="39">
        <v>0</v>
      </c>
      <c r="P21" s="39">
        <v>0</v>
      </c>
      <c r="Q21" s="39">
        <v>0</v>
      </c>
      <c r="R21" s="39">
        <v>0</v>
      </c>
      <c r="S21" s="39">
        <v>0</v>
      </c>
      <c r="T21" s="39">
        <v>0</v>
      </c>
      <c r="U21" s="39">
        <v>0</v>
      </c>
      <c r="V21" s="39">
        <v>0</v>
      </c>
      <c r="W21" s="39">
        <v>0</v>
      </c>
      <c r="X21" s="39">
        <v>0</v>
      </c>
      <c r="Y21" s="39">
        <v>0</v>
      </c>
      <c r="Z21" s="39">
        <v>0</v>
      </c>
      <c r="AA21" s="39">
        <v>0</v>
      </c>
      <c r="AB21" s="39">
        <v>0</v>
      </c>
      <c r="AC21" s="39">
        <v>0</v>
      </c>
      <c r="AD21" s="39">
        <v>0</v>
      </c>
      <c r="AE21" s="39">
        <v>0</v>
      </c>
      <c r="AF21" s="39" t="s">
        <v>43</v>
      </c>
      <c r="AG21" s="30"/>
    </row>
    <row r="22" s="26" customFormat="1" ht="42.75" customHeight="1">
      <c r="A22" s="37" t="s">
        <v>50</v>
      </c>
      <c r="B22" s="38" t="s">
        <v>51</v>
      </c>
      <c r="C22" s="39" t="s">
        <v>42</v>
      </c>
      <c r="D22" s="39" t="s">
        <v>43</v>
      </c>
      <c r="E22" s="39" t="s">
        <v>43</v>
      </c>
      <c r="F22" s="39" t="s">
        <v>43</v>
      </c>
      <c r="G22" s="39" t="s">
        <v>43</v>
      </c>
      <c r="H22" s="39" t="s">
        <v>43</v>
      </c>
      <c r="I22" s="39" t="s">
        <v>43</v>
      </c>
      <c r="J22" s="39" t="s">
        <v>43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  <c r="P22" s="39">
        <v>0</v>
      </c>
      <c r="Q22" s="39">
        <v>0</v>
      </c>
      <c r="R22" s="39">
        <v>0</v>
      </c>
      <c r="S22" s="39">
        <v>0</v>
      </c>
      <c r="T22" s="39">
        <v>0</v>
      </c>
      <c r="U22" s="39">
        <v>0</v>
      </c>
      <c r="V22" s="39">
        <v>0</v>
      </c>
      <c r="W22" s="39">
        <v>0</v>
      </c>
      <c r="X22" s="39">
        <v>0</v>
      </c>
      <c r="Y22" s="39">
        <v>0</v>
      </c>
      <c r="Z22" s="39">
        <v>0</v>
      </c>
      <c r="AA22" s="39">
        <v>0</v>
      </c>
      <c r="AB22" s="39">
        <v>0</v>
      </c>
      <c r="AC22" s="39">
        <v>0</v>
      </c>
      <c r="AD22" s="39">
        <v>0</v>
      </c>
      <c r="AE22" s="39">
        <v>0</v>
      </c>
      <c r="AF22" s="39" t="s">
        <v>43</v>
      </c>
      <c r="AG22" s="30"/>
      <c r="AH22" s="26"/>
    </row>
    <row r="23" s="26" customFormat="1" ht="43.5" customHeight="1">
      <c r="A23" s="37" t="s">
        <v>52</v>
      </c>
      <c r="B23" s="38" t="s">
        <v>53</v>
      </c>
      <c r="C23" s="39" t="s">
        <v>42</v>
      </c>
      <c r="D23" s="39" t="s">
        <v>43</v>
      </c>
      <c r="E23" s="39" t="s">
        <v>43</v>
      </c>
      <c r="F23" s="39" t="s">
        <v>43</v>
      </c>
      <c r="G23" s="39" t="s">
        <v>43</v>
      </c>
      <c r="H23" s="39" t="s">
        <v>43</v>
      </c>
      <c r="I23" s="39" t="s">
        <v>43</v>
      </c>
      <c r="J23" s="39" t="s">
        <v>43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  <c r="P23" s="39">
        <v>0</v>
      </c>
      <c r="Q23" s="39">
        <v>0</v>
      </c>
      <c r="R23" s="39">
        <v>0</v>
      </c>
      <c r="S23" s="39">
        <v>0</v>
      </c>
      <c r="T23" s="39">
        <v>0</v>
      </c>
      <c r="U23" s="39">
        <v>0</v>
      </c>
      <c r="V23" s="39">
        <v>0</v>
      </c>
      <c r="W23" s="39">
        <v>0</v>
      </c>
      <c r="X23" s="39">
        <v>0</v>
      </c>
      <c r="Y23" s="39">
        <v>0</v>
      </c>
      <c r="Z23" s="39">
        <v>0</v>
      </c>
      <c r="AA23" s="39">
        <v>0</v>
      </c>
      <c r="AB23" s="39">
        <v>0</v>
      </c>
      <c r="AC23" s="39">
        <v>0</v>
      </c>
      <c r="AD23" s="39">
        <v>0</v>
      </c>
      <c r="AE23" s="39">
        <v>0</v>
      </c>
      <c r="AF23" s="39" t="s">
        <v>43</v>
      </c>
      <c r="AG23" s="30"/>
      <c r="AH23" s="26"/>
    </row>
    <row r="24" s="1" customFormat="1" ht="36.75" customHeight="1">
      <c r="A24" s="34" t="s">
        <v>54</v>
      </c>
      <c r="B24" s="35" t="s">
        <v>55</v>
      </c>
      <c r="C24" s="36" t="s">
        <v>42</v>
      </c>
      <c r="D24" s="36" t="s">
        <v>43</v>
      </c>
      <c r="E24" s="36" t="s">
        <v>43</v>
      </c>
      <c r="F24" s="36" t="s">
        <v>43</v>
      </c>
      <c r="G24" s="36" t="s">
        <v>43</v>
      </c>
      <c r="H24" s="36" t="s">
        <v>43</v>
      </c>
      <c r="I24" s="36" t="s">
        <v>43</v>
      </c>
      <c r="J24" s="36" t="s">
        <v>43</v>
      </c>
      <c r="K24" s="36">
        <f t="shared" ref="K24:AE24" si="4">K25+K28</f>
        <v>217.38326802</v>
      </c>
      <c r="L24" s="36">
        <f t="shared" si="4"/>
        <v>631.13040000000001</v>
      </c>
      <c r="M24" s="36">
        <f t="shared" si="4"/>
        <v>26.237000000000002</v>
      </c>
      <c r="N24" s="36">
        <f t="shared" si="4"/>
        <v>79.028850000000006</v>
      </c>
      <c r="O24" s="36">
        <f t="shared" si="4"/>
        <v>490.25446999999997</v>
      </c>
      <c r="P24" s="36">
        <f t="shared" si="4"/>
        <v>35.610079999999996</v>
      </c>
      <c r="Q24" s="36">
        <f t="shared" si="4"/>
        <v>717.83363740999994</v>
      </c>
      <c r="R24" s="36">
        <f t="shared" si="4"/>
        <v>26.237000000000002</v>
      </c>
      <c r="S24" s="36">
        <f t="shared" si="4"/>
        <v>73.401184049999998</v>
      </c>
      <c r="T24" s="36">
        <f t="shared" si="4"/>
        <v>607.11149023000007</v>
      </c>
      <c r="U24" s="36">
        <f t="shared" si="4"/>
        <v>11.083963130000001</v>
      </c>
      <c r="V24" s="36">
        <f t="shared" si="4"/>
        <v>0</v>
      </c>
      <c r="W24" s="36">
        <f t="shared" si="4"/>
        <v>413.74713197999995</v>
      </c>
      <c r="X24" s="36">
        <f t="shared" si="4"/>
        <v>0</v>
      </c>
      <c r="Y24" s="36">
        <f t="shared" si="4"/>
        <v>500.45036938999999</v>
      </c>
      <c r="Z24" s="36">
        <f t="shared" si="4"/>
        <v>93.5</v>
      </c>
      <c r="AA24" s="36">
        <f t="shared" si="4"/>
        <v>402.28199999999998</v>
      </c>
      <c r="AB24" s="36">
        <f t="shared" si="4"/>
        <v>0</v>
      </c>
      <c r="AC24" s="36">
        <f t="shared" si="4"/>
        <v>56.029845990000005</v>
      </c>
      <c r="AD24" s="36">
        <f t="shared" si="4"/>
        <v>93.5</v>
      </c>
      <c r="AE24" s="36">
        <f t="shared" si="4"/>
        <v>458.31184598999999</v>
      </c>
      <c r="AF24" s="36" t="s">
        <v>43</v>
      </c>
      <c r="AG24" s="40"/>
      <c r="AH24" s="1"/>
    </row>
    <row r="25" s="1" customFormat="1" ht="45" customHeight="1">
      <c r="A25" s="37" t="s">
        <v>56</v>
      </c>
      <c r="B25" s="38" t="s">
        <v>57</v>
      </c>
      <c r="C25" s="39" t="s">
        <v>42</v>
      </c>
      <c r="D25" s="39" t="s">
        <v>43</v>
      </c>
      <c r="E25" s="39" t="s">
        <v>43</v>
      </c>
      <c r="F25" s="39" t="s">
        <v>43</v>
      </c>
      <c r="G25" s="39" t="s">
        <v>43</v>
      </c>
      <c r="H25" s="39" t="s">
        <v>43</v>
      </c>
      <c r="I25" s="39" t="s">
        <v>43</v>
      </c>
      <c r="J25" s="39" t="s">
        <v>43</v>
      </c>
      <c r="K25" s="39">
        <f t="shared" ref="K25:AE25" si="5">SUM(K26:K27)</f>
        <v>217.38326802</v>
      </c>
      <c r="L25" s="39">
        <f t="shared" si="5"/>
        <v>631.13040000000001</v>
      </c>
      <c r="M25" s="39">
        <f t="shared" si="5"/>
        <v>26.237000000000002</v>
      </c>
      <c r="N25" s="39">
        <f t="shared" si="5"/>
        <v>79.028850000000006</v>
      </c>
      <c r="O25" s="39">
        <f t="shared" si="5"/>
        <v>490.25446999999997</v>
      </c>
      <c r="P25" s="39">
        <f t="shared" si="5"/>
        <v>35.610079999999996</v>
      </c>
      <c r="Q25" s="39">
        <f t="shared" si="5"/>
        <v>717.83363740999994</v>
      </c>
      <c r="R25" s="39">
        <f t="shared" si="5"/>
        <v>26.237000000000002</v>
      </c>
      <c r="S25" s="39">
        <f t="shared" si="5"/>
        <v>73.401184049999998</v>
      </c>
      <c r="T25" s="39">
        <f t="shared" si="5"/>
        <v>607.11149023000007</v>
      </c>
      <c r="U25" s="39">
        <f t="shared" si="5"/>
        <v>11.083963130000001</v>
      </c>
      <c r="V25" s="39">
        <f t="shared" si="5"/>
        <v>0</v>
      </c>
      <c r="W25" s="39">
        <f t="shared" si="5"/>
        <v>413.74713197999995</v>
      </c>
      <c r="X25" s="39">
        <f t="shared" si="5"/>
        <v>0</v>
      </c>
      <c r="Y25" s="39">
        <f t="shared" si="5"/>
        <v>500.45036938999999</v>
      </c>
      <c r="Z25" s="39">
        <f t="shared" si="5"/>
        <v>93.5</v>
      </c>
      <c r="AA25" s="39">
        <f t="shared" si="5"/>
        <v>402.28199999999998</v>
      </c>
      <c r="AB25" s="39">
        <f t="shared" si="5"/>
        <v>0</v>
      </c>
      <c r="AC25" s="39">
        <f t="shared" si="5"/>
        <v>56.029845990000005</v>
      </c>
      <c r="AD25" s="39">
        <f t="shared" si="5"/>
        <v>93.5</v>
      </c>
      <c r="AE25" s="39">
        <f t="shared" si="5"/>
        <v>458.31184598999999</v>
      </c>
      <c r="AF25" s="39" t="s">
        <v>43</v>
      </c>
      <c r="AG25" s="40"/>
      <c r="AH25" s="1"/>
    </row>
    <row r="26" s="1" customFormat="1" ht="60">
      <c r="A26" s="41" t="s">
        <v>58</v>
      </c>
      <c r="B26" s="42" t="s">
        <v>59</v>
      </c>
      <c r="C26" s="43" t="s">
        <v>60</v>
      </c>
      <c r="D26" s="44" t="s">
        <v>61</v>
      </c>
      <c r="E26" s="44">
        <v>2020</v>
      </c>
      <c r="F26" s="44">
        <v>2020</v>
      </c>
      <c r="G26" s="44">
        <v>2023</v>
      </c>
      <c r="H26" s="44">
        <v>2024</v>
      </c>
      <c r="I26" s="44" t="s">
        <v>43</v>
      </c>
      <c r="J26" s="44" t="s">
        <v>43</v>
      </c>
      <c r="K26" s="44">
        <f>41.429000000000002+30.78589758</f>
        <v>72.214897579999999</v>
      </c>
      <c r="L26" s="44">
        <f t="shared" ref="L26:L27" si="6">SUM(M26:P26)</f>
        <v>319.24435</v>
      </c>
      <c r="M26" s="44">
        <v>10.472</v>
      </c>
      <c r="N26" s="44">
        <f>5.4648599999999998+34.556480000000001</f>
        <v>40.021340000000002</v>
      </c>
      <c r="O26" s="44">
        <v>247.55991</v>
      </c>
      <c r="P26" s="44">
        <v>21.191099999999999</v>
      </c>
      <c r="Q26" s="44">
        <f t="shared" ref="Q26:Q27" si="7">SUM(R26:U26)</f>
        <v>315.38474356999996</v>
      </c>
      <c r="R26" s="44">
        <v>10.472</v>
      </c>
      <c r="S26" s="44">
        <v>15.98950464</v>
      </c>
      <c r="T26" s="44">
        <v>283.28922879999999</v>
      </c>
      <c r="U26" s="44">
        <f>0.42153816+5.2124719700000002</f>
        <v>5.6340101300000001</v>
      </c>
      <c r="V26" s="44" t="s">
        <v>43</v>
      </c>
      <c r="W26" s="44">
        <f t="shared" ref="W26:W27" si="8">L26-K26</f>
        <v>247.02945241999998</v>
      </c>
      <c r="X26" s="44" t="s">
        <v>43</v>
      </c>
      <c r="Y26" s="44">
        <f t="shared" ref="Y26:Y27" si="9">Q26-K26</f>
        <v>243.16984598999994</v>
      </c>
      <c r="Z26" s="44">
        <v>46</v>
      </c>
      <c r="AA26" s="44">
        <f>187.13999999999999</f>
        <v>187.13999999999999</v>
      </c>
      <c r="AB26" s="44">
        <v>0</v>
      </c>
      <c r="AC26" s="44">
        <v>56.029845990000005</v>
      </c>
      <c r="AD26" s="44">
        <f t="shared" ref="AD26:AD27" si="10">Z26+AB26</f>
        <v>46</v>
      </c>
      <c r="AE26" s="44">
        <f t="shared" ref="AE26:AE27" si="11">AA26+AC26</f>
        <v>243.16984599</v>
      </c>
      <c r="AF26" s="44" t="s">
        <v>43</v>
      </c>
      <c r="AG26" s="40"/>
      <c r="AH26" s="1"/>
    </row>
    <row r="27" s="1" customFormat="1" ht="45">
      <c r="A27" s="41" t="s">
        <v>62</v>
      </c>
      <c r="B27" s="42" t="s">
        <v>63</v>
      </c>
      <c r="C27" s="43" t="s">
        <v>64</v>
      </c>
      <c r="D27" s="44" t="s">
        <v>61</v>
      </c>
      <c r="E27" s="44">
        <v>2020</v>
      </c>
      <c r="F27" s="44">
        <v>2020</v>
      </c>
      <c r="G27" s="44">
        <v>2023</v>
      </c>
      <c r="H27" s="44">
        <v>2023</v>
      </c>
      <c r="I27" s="44" t="s">
        <v>43</v>
      </c>
      <c r="J27" s="44" t="s">
        <v>43</v>
      </c>
      <c r="K27" s="44">
        <f>26.539000000000001+118.62937044</f>
        <v>145.16837043999999</v>
      </c>
      <c r="L27" s="44">
        <f t="shared" si="6"/>
        <v>311.88604999999995</v>
      </c>
      <c r="M27" s="44">
        <v>15.765000000000001</v>
      </c>
      <c r="N27" s="44">
        <f>15.527229999999999+23.48028</f>
        <v>39.007509999999996</v>
      </c>
      <c r="O27" s="44">
        <v>242.69456</v>
      </c>
      <c r="P27" s="44">
        <v>14.418979999999998</v>
      </c>
      <c r="Q27" s="44">
        <f t="shared" si="7"/>
        <v>402.44889384000004</v>
      </c>
      <c r="R27" s="44">
        <v>15.765000000000001</v>
      </c>
      <c r="S27" s="44">
        <v>57.411679409999998</v>
      </c>
      <c r="T27" s="44">
        <v>323.82226143000003</v>
      </c>
      <c r="U27" s="44">
        <f>0.043118999999999998+5.4068339999999999</f>
        <v>5.4499529999999998</v>
      </c>
      <c r="V27" s="44" t="s">
        <v>43</v>
      </c>
      <c r="W27" s="44">
        <f t="shared" si="8"/>
        <v>166.71767955999997</v>
      </c>
      <c r="X27" s="44" t="s">
        <v>43</v>
      </c>
      <c r="Y27" s="44">
        <f t="shared" si="9"/>
        <v>257.28052340000005</v>
      </c>
      <c r="Z27" s="44">
        <v>47.5</v>
      </c>
      <c r="AA27" s="44">
        <f>215.142</f>
        <v>215.142</v>
      </c>
      <c r="AB27" s="44">
        <v>0</v>
      </c>
      <c r="AC27" s="44">
        <v>0</v>
      </c>
      <c r="AD27" s="44">
        <f t="shared" si="10"/>
        <v>47.5</v>
      </c>
      <c r="AE27" s="44">
        <f t="shared" si="11"/>
        <v>215.142</v>
      </c>
      <c r="AF27" s="44" t="s">
        <v>43</v>
      </c>
      <c r="AG27" s="40"/>
      <c r="AH27" s="1"/>
    </row>
    <row r="28" s="1" customFormat="1" ht="40.5" customHeight="1">
      <c r="A28" s="37" t="s">
        <v>65</v>
      </c>
      <c r="B28" s="38" t="s">
        <v>66</v>
      </c>
      <c r="C28" s="39" t="s">
        <v>42</v>
      </c>
      <c r="D28" s="39" t="s">
        <v>43</v>
      </c>
      <c r="E28" s="39" t="s">
        <v>43</v>
      </c>
      <c r="F28" s="39" t="s">
        <v>43</v>
      </c>
      <c r="G28" s="39" t="s">
        <v>43</v>
      </c>
      <c r="H28" s="39" t="s">
        <v>43</v>
      </c>
      <c r="I28" s="39" t="s">
        <v>43</v>
      </c>
      <c r="J28" s="39" t="s">
        <v>43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  <c r="P28" s="39">
        <v>0</v>
      </c>
      <c r="Q28" s="39">
        <v>0</v>
      </c>
      <c r="R28" s="39">
        <v>0</v>
      </c>
      <c r="S28" s="39">
        <v>0</v>
      </c>
      <c r="T28" s="39">
        <v>0</v>
      </c>
      <c r="U28" s="39">
        <v>0</v>
      </c>
      <c r="V28" s="39">
        <v>0</v>
      </c>
      <c r="W28" s="39">
        <v>0</v>
      </c>
      <c r="X28" s="39">
        <v>0</v>
      </c>
      <c r="Y28" s="39">
        <v>0</v>
      </c>
      <c r="Z28" s="39">
        <v>0</v>
      </c>
      <c r="AA28" s="39">
        <v>0</v>
      </c>
      <c r="AB28" s="39">
        <v>0</v>
      </c>
      <c r="AC28" s="39">
        <v>0</v>
      </c>
      <c r="AD28" s="39">
        <v>0</v>
      </c>
      <c r="AE28" s="39">
        <v>0</v>
      </c>
      <c r="AF28" s="39" t="s">
        <v>43</v>
      </c>
      <c r="AG28" s="40"/>
      <c r="AH28" s="1"/>
    </row>
    <row r="29" s="1" customFormat="1" ht="60.75" customHeight="1">
      <c r="A29" s="34" t="s">
        <v>67</v>
      </c>
      <c r="B29" s="35" t="s">
        <v>68</v>
      </c>
      <c r="C29" s="36" t="s">
        <v>42</v>
      </c>
      <c r="D29" s="36" t="s">
        <v>43</v>
      </c>
      <c r="E29" s="36" t="s">
        <v>43</v>
      </c>
      <c r="F29" s="36" t="s">
        <v>43</v>
      </c>
      <c r="G29" s="36" t="s">
        <v>43</v>
      </c>
      <c r="H29" s="36" t="s">
        <v>43</v>
      </c>
      <c r="I29" s="36" t="s">
        <v>43</v>
      </c>
      <c r="J29" s="36" t="s">
        <v>43</v>
      </c>
      <c r="K29" s="36">
        <f t="shared" ref="K29:AE29" si="12">K30+K34</f>
        <v>0</v>
      </c>
      <c r="L29" s="36">
        <f t="shared" si="12"/>
        <v>0</v>
      </c>
      <c r="M29" s="36">
        <f t="shared" si="12"/>
        <v>0</v>
      </c>
      <c r="N29" s="36">
        <f t="shared" si="12"/>
        <v>0</v>
      </c>
      <c r="O29" s="36">
        <f t="shared" si="12"/>
        <v>0</v>
      </c>
      <c r="P29" s="36">
        <f t="shared" si="12"/>
        <v>0</v>
      </c>
      <c r="Q29" s="36">
        <f t="shared" si="12"/>
        <v>0</v>
      </c>
      <c r="R29" s="36">
        <f t="shared" si="12"/>
        <v>0</v>
      </c>
      <c r="S29" s="36">
        <f t="shared" si="12"/>
        <v>0</v>
      </c>
      <c r="T29" s="36">
        <f t="shared" si="12"/>
        <v>0</v>
      </c>
      <c r="U29" s="36">
        <f t="shared" si="12"/>
        <v>0</v>
      </c>
      <c r="V29" s="36">
        <f t="shared" si="12"/>
        <v>0</v>
      </c>
      <c r="W29" s="36">
        <f t="shared" si="12"/>
        <v>0</v>
      </c>
      <c r="X29" s="36">
        <f t="shared" si="12"/>
        <v>0</v>
      </c>
      <c r="Y29" s="36">
        <f t="shared" si="12"/>
        <v>0</v>
      </c>
      <c r="Z29" s="36">
        <f t="shared" si="12"/>
        <v>0</v>
      </c>
      <c r="AA29" s="36">
        <f t="shared" si="12"/>
        <v>0</v>
      </c>
      <c r="AB29" s="36">
        <f t="shared" si="12"/>
        <v>0</v>
      </c>
      <c r="AC29" s="36">
        <f t="shared" si="12"/>
        <v>0</v>
      </c>
      <c r="AD29" s="36">
        <f t="shared" si="12"/>
        <v>0</v>
      </c>
      <c r="AE29" s="36">
        <f t="shared" si="12"/>
        <v>0</v>
      </c>
      <c r="AF29" s="36" t="s">
        <v>43</v>
      </c>
      <c r="AG29" s="40"/>
      <c r="AH29" s="1"/>
    </row>
    <row r="30" s="1" customFormat="1" ht="21.75" customHeight="1">
      <c r="A30" s="37" t="s">
        <v>69</v>
      </c>
      <c r="B30" s="38" t="s">
        <v>70</v>
      </c>
      <c r="C30" s="39" t="s">
        <v>42</v>
      </c>
      <c r="D30" s="39" t="s">
        <v>43</v>
      </c>
      <c r="E30" s="39" t="s">
        <v>43</v>
      </c>
      <c r="F30" s="39" t="s">
        <v>43</v>
      </c>
      <c r="G30" s="39" t="s">
        <v>43</v>
      </c>
      <c r="H30" s="39" t="s">
        <v>43</v>
      </c>
      <c r="I30" s="39" t="s">
        <v>43</v>
      </c>
      <c r="J30" s="39" t="s">
        <v>43</v>
      </c>
      <c r="K30" s="39">
        <f t="shared" ref="K30:AE34" si="13">K31+K32+K33</f>
        <v>0</v>
      </c>
      <c r="L30" s="39">
        <f t="shared" si="13"/>
        <v>0</v>
      </c>
      <c r="M30" s="39">
        <f t="shared" si="13"/>
        <v>0</v>
      </c>
      <c r="N30" s="39">
        <f t="shared" si="13"/>
        <v>0</v>
      </c>
      <c r="O30" s="39">
        <f t="shared" si="13"/>
        <v>0</v>
      </c>
      <c r="P30" s="39">
        <f t="shared" si="13"/>
        <v>0</v>
      </c>
      <c r="Q30" s="39">
        <f t="shared" si="13"/>
        <v>0</v>
      </c>
      <c r="R30" s="39">
        <f t="shared" si="13"/>
        <v>0</v>
      </c>
      <c r="S30" s="39">
        <f t="shared" si="13"/>
        <v>0</v>
      </c>
      <c r="T30" s="39">
        <f t="shared" si="13"/>
        <v>0</v>
      </c>
      <c r="U30" s="39">
        <f t="shared" si="13"/>
        <v>0</v>
      </c>
      <c r="V30" s="39">
        <f t="shared" si="13"/>
        <v>0</v>
      </c>
      <c r="W30" s="39">
        <f t="shared" si="13"/>
        <v>0</v>
      </c>
      <c r="X30" s="39">
        <f t="shared" si="13"/>
        <v>0</v>
      </c>
      <c r="Y30" s="39">
        <f t="shared" si="13"/>
        <v>0</v>
      </c>
      <c r="Z30" s="39">
        <f t="shared" si="13"/>
        <v>0</v>
      </c>
      <c r="AA30" s="39">
        <f t="shared" si="13"/>
        <v>0</v>
      </c>
      <c r="AB30" s="39">
        <f t="shared" si="13"/>
        <v>0</v>
      </c>
      <c r="AC30" s="39">
        <f t="shared" si="13"/>
        <v>0</v>
      </c>
      <c r="AD30" s="39">
        <f t="shared" si="13"/>
        <v>0</v>
      </c>
      <c r="AE30" s="39">
        <f t="shared" si="13"/>
        <v>0</v>
      </c>
      <c r="AF30" s="39" t="s">
        <v>43</v>
      </c>
      <c r="AG30" s="40"/>
      <c r="AH30" s="1"/>
    </row>
    <row r="31" s="1" customFormat="1" ht="27" customHeight="1">
      <c r="A31" s="45" t="s">
        <v>71</v>
      </c>
      <c r="B31" s="46" t="s">
        <v>72</v>
      </c>
      <c r="C31" s="47" t="s">
        <v>42</v>
      </c>
      <c r="D31" s="47" t="s">
        <v>43</v>
      </c>
      <c r="E31" s="47" t="s">
        <v>43</v>
      </c>
      <c r="F31" s="47" t="s">
        <v>43</v>
      </c>
      <c r="G31" s="47" t="s">
        <v>43</v>
      </c>
      <c r="H31" s="47" t="s">
        <v>43</v>
      </c>
      <c r="I31" s="47" t="s">
        <v>43</v>
      </c>
      <c r="J31" s="47" t="s">
        <v>43</v>
      </c>
      <c r="K31" s="47">
        <v>0</v>
      </c>
      <c r="L31" s="47">
        <v>0</v>
      </c>
      <c r="M31" s="47">
        <v>0</v>
      </c>
      <c r="N31" s="47">
        <v>0</v>
      </c>
      <c r="O31" s="47">
        <v>0</v>
      </c>
      <c r="P31" s="47">
        <v>0</v>
      </c>
      <c r="Q31" s="47">
        <v>0</v>
      </c>
      <c r="R31" s="47">
        <v>0</v>
      </c>
      <c r="S31" s="47">
        <v>0</v>
      </c>
      <c r="T31" s="47">
        <v>0</v>
      </c>
      <c r="U31" s="47">
        <v>0</v>
      </c>
      <c r="V31" s="47">
        <v>0</v>
      </c>
      <c r="W31" s="47">
        <v>0</v>
      </c>
      <c r="X31" s="47">
        <v>0</v>
      </c>
      <c r="Y31" s="47">
        <v>0</v>
      </c>
      <c r="Z31" s="47">
        <v>0</v>
      </c>
      <c r="AA31" s="47">
        <v>0</v>
      </c>
      <c r="AB31" s="47">
        <v>0</v>
      </c>
      <c r="AC31" s="47">
        <v>0</v>
      </c>
      <c r="AD31" s="47">
        <v>0</v>
      </c>
      <c r="AE31" s="47">
        <v>0</v>
      </c>
      <c r="AF31" s="47" t="s">
        <v>43</v>
      </c>
      <c r="AG31" s="40"/>
      <c r="AH31" s="1"/>
    </row>
    <row r="32" s="1" customFormat="1" ht="18.75" customHeight="1">
      <c r="A32" s="45" t="s">
        <v>73</v>
      </c>
      <c r="B32" s="46" t="s">
        <v>74</v>
      </c>
      <c r="C32" s="47" t="s">
        <v>42</v>
      </c>
      <c r="D32" s="47" t="s">
        <v>43</v>
      </c>
      <c r="E32" s="47" t="s">
        <v>43</v>
      </c>
      <c r="F32" s="47" t="s">
        <v>43</v>
      </c>
      <c r="G32" s="47" t="s">
        <v>43</v>
      </c>
      <c r="H32" s="47" t="s">
        <v>43</v>
      </c>
      <c r="I32" s="47" t="s">
        <v>43</v>
      </c>
      <c r="J32" s="47" t="s">
        <v>43</v>
      </c>
      <c r="K32" s="47">
        <v>0</v>
      </c>
      <c r="L32" s="47">
        <v>0</v>
      </c>
      <c r="M32" s="47">
        <v>0</v>
      </c>
      <c r="N32" s="47">
        <v>0</v>
      </c>
      <c r="O32" s="47">
        <v>0</v>
      </c>
      <c r="P32" s="47">
        <v>0</v>
      </c>
      <c r="Q32" s="47">
        <v>0</v>
      </c>
      <c r="R32" s="47">
        <v>0</v>
      </c>
      <c r="S32" s="47">
        <v>0</v>
      </c>
      <c r="T32" s="47">
        <v>0</v>
      </c>
      <c r="U32" s="47">
        <v>0</v>
      </c>
      <c r="V32" s="47">
        <v>0</v>
      </c>
      <c r="W32" s="47">
        <v>0</v>
      </c>
      <c r="X32" s="47">
        <v>0</v>
      </c>
      <c r="Y32" s="47">
        <v>0</v>
      </c>
      <c r="Z32" s="47">
        <v>0</v>
      </c>
      <c r="AA32" s="47">
        <v>0</v>
      </c>
      <c r="AB32" s="47">
        <v>0</v>
      </c>
      <c r="AC32" s="47">
        <v>0</v>
      </c>
      <c r="AD32" s="47">
        <v>0</v>
      </c>
      <c r="AE32" s="47">
        <v>0</v>
      </c>
      <c r="AF32" s="47" t="s">
        <v>43</v>
      </c>
      <c r="AG32" s="40"/>
      <c r="AH32" s="1"/>
    </row>
    <row r="33" s="1" customFormat="1" ht="40.5" customHeight="1">
      <c r="A33" s="45" t="s">
        <v>75</v>
      </c>
      <c r="B33" s="46" t="s">
        <v>76</v>
      </c>
      <c r="C33" s="47" t="s">
        <v>42</v>
      </c>
      <c r="D33" s="47" t="s">
        <v>43</v>
      </c>
      <c r="E33" s="47" t="s">
        <v>43</v>
      </c>
      <c r="F33" s="47" t="s">
        <v>43</v>
      </c>
      <c r="G33" s="47" t="s">
        <v>43</v>
      </c>
      <c r="H33" s="47" t="s">
        <v>43</v>
      </c>
      <c r="I33" s="47" t="s">
        <v>43</v>
      </c>
      <c r="J33" s="47" t="s">
        <v>43</v>
      </c>
      <c r="K33" s="47">
        <v>0</v>
      </c>
      <c r="L33" s="47">
        <v>0</v>
      </c>
      <c r="M33" s="47">
        <v>0</v>
      </c>
      <c r="N33" s="47">
        <v>0</v>
      </c>
      <c r="O33" s="47">
        <v>0</v>
      </c>
      <c r="P33" s="47">
        <v>0</v>
      </c>
      <c r="Q33" s="47">
        <v>0</v>
      </c>
      <c r="R33" s="47">
        <v>0</v>
      </c>
      <c r="S33" s="47">
        <v>0</v>
      </c>
      <c r="T33" s="47">
        <v>0</v>
      </c>
      <c r="U33" s="47">
        <v>0</v>
      </c>
      <c r="V33" s="47">
        <v>0</v>
      </c>
      <c r="W33" s="47">
        <v>0</v>
      </c>
      <c r="X33" s="47">
        <v>0</v>
      </c>
      <c r="Y33" s="47">
        <v>0</v>
      </c>
      <c r="Z33" s="47">
        <v>0</v>
      </c>
      <c r="AA33" s="47">
        <v>0</v>
      </c>
      <c r="AB33" s="47">
        <v>0</v>
      </c>
      <c r="AC33" s="47">
        <v>0</v>
      </c>
      <c r="AD33" s="47">
        <v>0</v>
      </c>
      <c r="AE33" s="47">
        <v>0</v>
      </c>
      <c r="AF33" s="47" t="s">
        <v>43</v>
      </c>
      <c r="AG33" s="40"/>
      <c r="AH33" s="1"/>
    </row>
    <row r="34" s="26" customFormat="1" ht="30">
      <c r="A34" s="48" t="s">
        <v>77</v>
      </c>
      <c r="B34" s="49" t="s">
        <v>70</v>
      </c>
      <c r="C34" s="50" t="s">
        <v>42</v>
      </c>
      <c r="D34" s="50" t="s">
        <v>43</v>
      </c>
      <c r="E34" s="50" t="s">
        <v>43</v>
      </c>
      <c r="F34" s="50" t="s">
        <v>43</v>
      </c>
      <c r="G34" s="50" t="s">
        <v>43</v>
      </c>
      <c r="H34" s="50" t="s">
        <v>43</v>
      </c>
      <c r="I34" s="50" t="s">
        <v>43</v>
      </c>
      <c r="J34" s="50" t="s">
        <v>43</v>
      </c>
      <c r="K34" s="50">
        <f t="shared" si="13"/>
        <v>0</v>
      </c>
      <c r="L34" s="50">
        <f t="shared" si="13"/>
        <v>0</v>
      </c>
      <c r="M34" s="50">
        <f t="shared" si="13"/>
        <v>0</v>
      </c>
      <c r="N34" s="50">
        <f t="shared" si="13"/>
        <v>0</v>
      </c>
      <c r="O34" s="50">
        <f t="shared" si="13"/>
        <v>0</v>
      </c>
      <c r="P34" s="50">
        <f t="shared" si="13"/>
        <v>0</v>
      </c>
      <c r="Q34" s="50">
        <f t="shared" si="13"/>
        <v>0</v>
      </c>
      <c r="R34" s="50">
        <f t="shared" si="13"/>
        <v>0</v>
      </c>
      <c r="S34" s="50">
        <f t="shared" si="13"/>
        <v>0</v>
      </c>
      <c r="T34" s="50">
        <f t="shared" si="13"/>
        <v>0</v>
      </c>
      <c r="U34" s="50">
        <f t="shared" si="13"/>
        <v>0</v>
      </c>
      <c r="V34" s="50">
        <f t="shared" si="13"/>
        <v>0</v>
      </c>
      <c r="W34" s="50">
        <f t="shared" si="13"/>
        <v>0</v>
      </c>
      <c r="X34" s="50">
        <f t="shared" si="13"/>
        <v>0</v>
      </c>
      <c r="Y34" s="50">
        <f t="shared" si="13"/>
        <v>0</v>
      </c>
      <c r="Z34" s="50">
        <f t="shared" si="13"/>
        <v>0</v>
      </c>
      <c r="AA34" s="50">
        <f t="shared" si="13"/>
        <v>0</v>
      </c>
      <c r="AB34" s="50">
        <f t="shared" si="13"/>
        <v>0</v>
      </c>
      <c r="AC34" s="50">
        <f t="shared" si="13"/>
        <v>0</v>
      </c>
      <c r="AD34" s="50">
        <f t="shared" si="13"/>
        <v>0</v>
      </c>
      <c r="AE34" s="50">
        <f t="shared" si="13"/>
        <v>0</v>
      </c>
      <c r="AF34" s="50" t="s">
        <v>43</v>
      </c>
      <c r="AG34" s="30"/>
      <c r="AH34" s="26"/>
    </row>
    <row r="35" s="26" customFormat="1" ht="60">
      <c r="A35" s="45" t="s">
        <v>78</v>
      </c>
      <c r="B35" s="46" t="s">
        <v>72</v>
      </c>
      <c r="C35" s="47" t="s">
        <v>42</v>
      </c>
      <c r="D35" s="47" t="s">
        <v>43</v>
      </c>
      <c r="E35" s="47" t="s">
        <v>43</v>
      </c>
      <c r="F35" s="47" t="s">
        <v>43</v>
      </c>
      <c r="G35" s="47" t="s">
        <v>43</v>
      </c>
      <c r="H35" s="47" t="s">
        <v>43</v>
      </c>
      <c r="I35" s="47" t="s">
        <v>43</v>
      </c>
      <c r="J35" s="47" t="s">
        <v>43</v>
      </c>
      <c r="K35" s="47">
        <v>0</v>
      </c>
      <c r="L35" s="47">
        <v>0</v>
      </c>
      <c r="M35" s="47">
        <v>0</v>
      </c>
      <c r="N35" s="47">
        <v>0</v>
      </c>
      <c r="O35" s="47">
        <v>0</v>
      </c>
      <c r="P35" s="47">
        <v>0</v>
      </c>
      <c r="Q35" s="47">
        <v>0</v>
      </c>
      <c r="R35" s="47">
        <v>0</v>
      </c>
      <c r="S35" s="47">
        <v>0</v>
      </c>
      <c r="T35" s="47">
        <v>0</v>
      </c>
      <c r="U35" s="47">
        <v>0</v>
      </c>
      <c r="V35" s="47">
        <v>0</v>
      </c>
      <c r="W35" s="47">
        <v>0</v>
      </c>
      <c r="X35" s="47">
        <v>0</v>
      </c>
      <c r="Y35" s="47">
        <v>0</v>
      </c>
      <c r="Z35" s="47">
        <v>0</v>
      </c>
      <c r="AA35" s="47">
        <v>0</v>
      </c>
      <c r="AB35" s="47">
        <v>0</v>
      </c>
      <c r="AC35" s="47">
        <v>0</v>
      </c>
      <c r="AD35" s="47">
        <v>0</v>
      </c>
      <c r="AE35" s="47">
        <v>0</v>
      </c>
      <c r="AF35" s="47" t="s">
        <v>43</v>
      </c>
      <c r="AG35" s="30"/>
      <c r="AH35" s="26"/>
    </row>
    <row r="36" s="51" customFormat="1" ht="44.25" customHeight="1">
      <c r="A36" s="45" t="s">
        <v>79</v>
      </c>
      <c r="B36" s="46" t="s">
        <v>74</v>
      </c>
      <c r="C36" s="47" t="s">
        <v>42</v>
      </c>
      <c r="D36" s="47" t="s">
        <v>43</v>
      </c>
      <c r="E36" s="47" t="s">
        <v>43</v>
      </c>
      <c r="F36" s="47" t="s">
        <v>43</v>
      </c>
      <c r="G36" s="47" t="s">
        <v>43</v>
      </c>
      <c r="H36" s="47" t="s">
        <v>43</v>
      </c>
      <c r="I36" s="47" t="s">
        <v>43</v>
      </c>
      <c r="J36" s="47" t="s">
        <v>43</v>
      </c>
      <c r="K36" s="47">
        <v>0</v>
      </c>
      <c r="L36" s="47">
        <v>0</v>
      </c>
      <c r="M36" s="47">
        <v>0</v>
      </c>
      <c r="N36" s="47">
        <v>0</v>
      </c>
      <c r="O36" s="47">
        <v>0</v>
      </c>
      <c r="P36" s="47">
        <v>0</v>
      </c>
      <c r="Q36" s="47">
        <v>0</v>
      </c>
      <c r="R36" s="47">
        <v>0</v>
      </c>
      <c r="S36" s="47">
        <v>0</v>
      </c>
      <c r="T36" s="47">
        <v>0</v>
      </c>
      <c r="U36" s="47">
        <v>0</v>
      </c>
      <c r="V36" s="47">
        <v>0</v>
      </c>
      <c r="W36" s="47">
        <v>0</v>
      </c>
      <c r="X36" s="47">
        <v>0</v>
      </c>
      <c r="Y36" s="47">
        <v>0</v>
      </c>
      <c r="Z36" s="47">
        <v>0</v>
      </c>
      <c r="AA36" s="47">
        <v>0</v>
      </c>
      <c r="AB36" s="47">
        <v>0</v>
      </c>
      <c r="AC36" s="47">
        <v>0</v>
      </c>
      <c r="AD36" s="47">
        <v>0</v>
      </c>
      <c r="AE36" s="47">
        <v>0</v>
      </c>
      <c r="AF36" s="47"/>
      <c r="AG36" s="52"/>
      <c r="AH36" s="51"/>
    </row>
    <row r="37" s="53" customFormat="1" ht="24" customHeight="1">
      <c r="A37" s="45" t="s">
        <v>80</v>
      </c>
      <c r="B37" s="46" t="s">
        <v>81</v>
      </c>
      <c r="C37" s="47" t="s">
        <v>42</v>
      </c>
      <c r="D37" s="47" t="s">
        <v>43</v>
      </c>
      <c r="E37" s="47" t="s">
        <v>43</v>
      </c>
      <c r="F37" s="47" t="s">
        <v>43</v>
      </c>
      <c r="G37" s="47" t="s">
        <v>43</v>
      </c>
      <c r="H37" s="47" t="s">
        <v>43</v>
      </c>
      <c r="I37" s="47" t="s">
        <v>43</v>
      </c>
      <c r="J37" s="47" t="s">
        <v>43</v>
      </c>
      <c r="K37" s="47">
        <v>0</v>
      </c>
      <c r="L37" s="47">
        <v>0</v>
      </c>
      <c r="M37" s="47">
        <v>0</v>
      </c>
      <c r="N37" s="47">
        <v>0</v>
      </c>
      <c r="O37" s="47">
        <v>0</v>
      </c>
      <c r="P37" s="47">
        <v>0</v>
      </c>
      <c r="Q37" s="47">
        <v>0</v>
      </c>
      <c r="R37" s="47">
        <v>0</v>
      </c>
      <c r="S37" s="47">
        <v>0</v>
      </c>
      <c r="T37" s="47">
        <v>0</v>
      </c>
      <c r="U37" s="47">
        <v>0</v>
      </c>
      <c r="V37" s="47">
        <v>0</v>
      </c>
      <c r="W37" s="47">
        <v>0</v>
      </c>
      <c r="X37" s="47">
        <v>0</v>
      </c>
      <c r="Y37" s="47">
        <v>0</v>
      </c>
      <c r="Z37" s="47">
        <v>0</v>
      </c>
      <c r="AA37" s="47">
        <v>0</v>
      </c>
      <c r="AB37" s="47">
        <v>0</v>
      </c>
      <c r="AC37" s="47">
        <v>0</v>
      </c>
      <c r="AD37" s="47">
        <v>0</v>
      </c>
      <c r="AE37" s="47">
        <v>0</v>
      </c>
      <c r="AF37" s="47" t="s">
        <v>43</v>
      </c>
      <c r="AG37" s="54"/>
      <c r="AH37" s="53"/>
    </row>
    <row r="38" s="55" customFormat="1" ht="69" customHeight="1">
      <c r="A38" s="34" t="s">
        <v>82</v>
      </c>
      <c r="B38" s="35" t="s">
        <v>83</v>
      </c>
      <c r="C38" s="36" t="s">
        <v>42</v>
      </c>
      <c r="D38" s="36" t="s">
        <v>43</v>
      </c>
      <c r="E38" s="36" t="s">
        <v>43</v>
      </c>
      <c r="F38" s="36" t="s">
        <v>43</v>
      </c>
      <c r="G38" s="36" t="s">
        <v>43</v>
      </c>
      <c r="H38" s="36" t="s">
        <v>43</v>
      </c>
      <c r="I38" s="36" t="s">
        <v>43</v>
      </c>
      <c r="J38" s="36" t="s">
        <v>43</v>
      </c>
      <c r="K38" s="36">
        <f t="shared" ref="K38:AE38" si="14">K39+K40</f>
        <v>0</v>
      </c>
      <c r="L38" s="36">
        <f t="shared" si="14"/>
        <v>0</v>
      </c>
      <c r="M38" s="36">
        <f t="shared" si="14"/>
        <v>0</v>
      </c>
      <c r="N38" s="36">
        <f t="shared" si="14"/>
        <v>0</v>
      </c>
      <c r="O38" s="36">
        <f t="shared" si="14"/>
        <v>0</v>
      </c>
      <c r="P38" s="36">
        <f t="shared" si="14"/>
        <v>0</v>
      </c>
      <c r="Q38" s="36">
        <f t="shared" si="14"/>
        <v>0</v>
      </c>
      <c r="R38" s="36">
        <f t="shared" si="14"/>
        <v>0</v>
      </c>
      <c r="S38" s="36">
        <f t="shared" si="14"/>
        <v>0</v>
      </c>
      <c r="T38" s="36">
        <f t="shared" si="14"/>
        <v>0</v>
      </c>
      <c r="U38" s="36">
        <f t="shared" si="14"/>
        <v>0</v>
      </c>
      <c r="V38" s="36">
        <f t="shared" si="14"/>
        <v>0</v>
      </c>
      <c r="W38" s="36">
        <f t="shared" si="14"/>
        <v>0</v>
      </c>
      <c r="X38" s="36">
        <f t="shared" si="14"/>
        <v>0</v>
      </c>
      <c r="Y38" s="36">
        <f t="shared" si="14"/>
        <v>0</v>
      </c>
      <c r="Z38" s="36">
        <f t="shared" si="14"/>
        <v>0</v>
      </c>
      <c r="AA38" s="36">
        <f t="shared" si="14"/>
        <v>0</v>
      </c>
      <c r="AB38" s="36">
        <f t="shared" si="14"/>
        <v>0</v>
      </c>
      <c r="AC38" s="36">
        <f t="shared" si="14"/>
        <v>0</v>
      </c>
      <c r="AD38" s="36">
        <f t="shared" si="14"/>
        <v>0</v>
      </c>
      <c r="AE38" s="36">
        <f t="shared" si="14"/>
        <v>0</v>
      </c>
      <c r="AF38" s="36" t="s">
        <v>43</v>
      </c>
      <c r="AG38" s="56"/>
      <c r="AH38" s="55"/>
    </row>
    <row r="39" s="55" customFormat="1" ht="37.5" customHeight="1">
      <c r="A39" s="37" t="s">
        <v>84</v>
      </c>
      <c r="B39" s="38" t="s">
        <v>85</v>
      </c>
      <c r="C39" s="39" t="s">
        <v>42</v>
      </c>
      <c r="D39" s="39" t="s">
        <v>43</v>
      </c>
      <c r="E39" s="39" t="s">
        <v>43</v>
      </c>
      <c r="F39" s="39" t="s">
        <v>43</v>
      </c>
      <c r="G39" s="39" t="s">
        <v>43</v>
      </c>
      <c r="H39" s="39" t="s">
        <v>43</v>
      </c>
      <c r="I39" s="39" t="s">
        <v>43</v>
      </c>
      <c r="J39" s="39" t="s">
        <v>43</v>
      </c>
      <c r="K39" s="39">
        <v>0</v>
      </c>
      <c r="L39" s="39">
        <v>0</v>
      </c>
      <c r="M39" s="39">
        <v>0</v>
      </c>
      <c r="N39" s="39">
        <v>0</v>
      </c>
      <c r="O39" s="39">
        <v>0</v>
      </c>
      <c r="P39" s="39">
        <v>0</v>
      </c>
      <c r="Q39" s="39">
        <v>0</v>
      </c>
      <c r="R39" s="39">
        <v>0</v>
      </c>
      <c r="S39" s="39">
        <v>0</v>
      </c>
      <c r="T39" s="39">
        <v>0</v>
      </c>
      <c r="U39" s="39">
        <v>0</v>
      </c>
      <c r="V39" s="39">
        <v>0</v>
      </c>
      <c r="W39" s="39">
        <v>0</v>
      </c>
      <c r="X39" s="39">
        <v>0</v>
      </c>
      <c r="Y39" s="39">
        <v>0</v>
      </c>
      <c r="Z39" s="39">
        <v>0</v>
      </c>
      <c r="AA39" s="39">
        <v>0</v>
      </c>
      <c r="AB39" s="39">
        <v>0</v>
      </c>
      <c r="AC39" s="39">
        <v>0</v>
      </c>
      <c r="AD39" s="39">
        <v>0</v>
      </c>
      <c r="AE39" s="39">
        <v>0</v>
      </c>
      <c r="AF39" s="39" t="s">
        <v>43</v>
      </c>
      <c r="AG39" s="56"/>
      <c r="AH39" s="55"/>
    </row>
    <row r="40" s="55" customFormat="1" ht="44.25" customHeight="1">
      <c r="A40" s="37" t="s">
        <v>86</v>
      </c>
      <c r="B40" s="38" t="s">
        <v>87</v>
      </c>
      <c r="C40" s="39" t="s">
        <v>42</v>
      </c>
      <c r="D40" s="39" t="s">
        <v>43</v>
      </c>
      <c r="E40" s="39" t="s">
        <v>43</v>
      </c>
      <c r="F40" s="39" t="s">
        <v>43</v>
      </c>
      <c r="G40" s="39" t="s">
        <v>43</v>
      </c>
      <c r="H40" s="39" t="s">
        <v>43</v>
      </c>
      <c r="I40" s="39" t="s">
        <v>43</v>
      </c>
      <c r="J40" s="39" t="s">
        <v>43</v>
      </c>
      <c r="K40" s="39">
        <v>0</v>
      </c>
      <c r="L40" s="39">
        <v>0</v>
      </c>
      <c r="M40" s="39">
        <v>0</v>
      </c>
      <c r="N40" s="39">
        <v>0</v>
      </c>
      <c r="O40" s="39">
        <v>0</v>
      </c>
      <c r="P40" s="39">
        <v>0</v>
      </c>
      <c r="Q40" s="39">
        <v>0</v>
      </c>
      <c r="R40" s="39">
        <v>0</v>
      </c>
      <c r="S40" s="39">
        <v>0</v>
      </c>
      <c r="T40" s="39">
        <v>0</v>
      </c>
      <c r="U40" s="39">
        <v>0</v>
      </c>
      <c r="V40" s="39">
        <v>0</v>
      </c>
      <c r="W40" s="39">
        <v>0</v>
      </c>
      <c r="X40" s="39">
        <v>0</v>
      </c>
      <c r="Y40" s="39">
        <v>0</v>
      </c>
      <c r="Z40" s="39">
        <v>0</v>
      </c>
      <c r="AA40" s="39">
        <v>0</v>
      </c>
      <c r="AB40" s="39">
        <v>0</v>
      </c>
      <c r="AC40" s="39">
        <v>0</v>
      </c>
      <c r="AD40" s="39">
        <v>0</v>
      </c>
      <c r="AE40" s="39">
        <v>0</v>
      </c>
      <c r="AF40" s="39" t="s">
        <v>43</v>
      </c>
      <c r="AG40" s="56"/>
      <c r="AH40" s="55"/>
    </row>
    <row r="41" s="55" customFormat="1" ht="42.75" customHeight="1">
      <c r="A41" s="31" t="s">
        <v>88</v>
      </c>
      <c r="B41" s="32" t="s">
        <v>89</v>
      </c>
      <c r="C41" s="33" t="s">
        <v>42</v>
      </c>
      <c r="D41" s="33" t="s">
        <v>43</v>
      </c>
      <c r="E41" s="33" t="s">
        <v>43</v>
      </c>
      <c r="F41" s="33" t="s">
        <v>43</v>
      </c>
      <c r="G41" s="33" t="s">
        <v>43</v>
      </c>
      <c r="H41" s="33" t="s">
        <v>43</v>
      </c>
      <c r="I41" s="33" t="s">
        <v>43</v>
      </c>
      <c r="J41" s="33" t="s">
        <v>43</v>
      </c>
      <c r="K41" s="33">
        <f t="shared" ref="K41:AE41" si="15">K42+K49+K54+K63</f>
        <v>45.660087000000004</v>
      </c>
      <c r="L41" s="33">
        <f t="shared" si="15"/>
        <v>479.38170000000002</v>
      </c>
      <c r="M41" s="33">
        <f t="shared" si="15"/>
        <v>19.984949999999998</v>
      </c>
      <c r="N41" s="33">
        <f t="shared" si="15"/>
        <v>48.046500000000002</v>
      </c>
      <c r="O41" s="33">
        <f t="shared" si="15"/>
        <v>387.30062000000004</v>
      </c>
      <c r="P41" s="33">
        <f t="shared" si="15"/>
        <v>24.049630000000001</v>
      </c>
      <c r="Q41" s="33">
        <f t="shared" si="15"/>
        <v>1497.7259889999998</v>
      </c>
      <c r="R41" s="33">
        <f t="shared" si="15"/>
        <v>37.446592000000003</v>
      </c>
      <c r="S41" s="33">
        <f t="shared" si="15"/>
        <v>482.28211100000004</v>
      </c>
      <c r="T41" s="33">
        <f t="shared" si="15"/>
        <v>899.38249000000008</v>
      </c>
      <c r="U41" s="33">
        <f t="shared" si="15"/>
        <v>78.61479599999997</v>
      </c>
      <c r="V41" s="33">
        <f t="shared" si="15"/>
        <v>0</v>
      </c>
      <c r="W41" s="33">
        <f t="shared" si="15"/>
        <v>439.071236</v>
      </c>
      <c r="X41" s="33">
        <f t="shared" si="15"/>
        <v>0</v>
      </c>
      <c r="Y41" s="33">
        <f t="shared" si="15"/>
        <v>1452.0659020000001</v>
      </c>
      <c r="Z41" s="33">
        <f t="shared" si="15"/>
        <v>155.546674</v>
      </c>
      <c r="AA41" s="33">
        <f t="shared" si="15"/>
        <v>18.94501</v>
      </c>
      <c r="AB41" s="33">
        <f t="shared" si="15"/>
        <v>293.077562</v>
      </c>
      <c r="AC41" s="33">
        <f t="shared" si="15"/>
        <v>273.87099999999998</v>
      </c>
      <c r="AD41" s="33">
        <f t="shared" si="15"/>
        <v>448.624236</v>
      </c>
      <c r="AE41" s="33">
        <f t="shared" si="15"/>
        <v>292.81601000000001</v>
      </c>
      <c r="AF41" s="33" t="s">
        <v>43</v>
      </c>
      <c r="AG41" s="56"/>
      <c r="AH41" s="55"/>
    </row>
    <row r="42" s="55" customFormat="1" ht="21" customHeight="1">
      <c r="A42" s="34" t="s">
        <v>90</v>
      </c>
      <c r="B42" s="35" t="s">
        <v>91</v>
      </c>
      <c r="C42" s="36" t="s">
        <v>42</v>
      </c>
      <c r="D42" s="36" t="s">
        <v>43</v>
      </c>
      <c r="E42" s="36" t="s">
        <v>43</v>
      </c>
      <c r="F42" s="36" t="s">
        <v>43</v>
      </c>
      <c r="G42" s="36" t="s">
        <v>43</v>
      </c>
      <c r="H42" s="36" t="s">
        <v>43</v>
      </c>
      <c r="I42" s="36" t="s">
        <v>43</v>
      </c>
      <c r="J42" s="36" t="s">
        <v>43</v>
      </c>
      <c r="K42" s="36">
        <f>K43+K44</f>
        <v>31.083924000000003</v>
      </c>
      <c r="L42" s="36">
        <f t="shared" ref="L42:AE42" si="16">L43+L44</f>
        <v>465.16816</v>
      </c>
      <c r="M42" s="36">
        <f t="shared" si="16"/>
        <v>17.143923999999998</v>
      </c>
      <c r="N42" s="36">
        <f t="shared" si="16"/>
        <v>40.724650000000004</v>
      </c>
      <c r="O42" s="36">
        <f t="shared" si="16"/>
        <v>384.00976000000003</v>
      </c>
      <c r="P42" s="36">
        <f t="shared" si="16"/>
        <v>23.289826000000001</v>
      </c>
      <c r="Q42" s="36">
        <f t="shared" si="16"/>
        <v>1466.3637899999999</v>
      </c>
      <c r="R42" s="36">
        <f t="shared" si="16"/>
        <v>34.499924</v>
      </c>
      <c r="S42" s="36">
        <f t="shared" si="16"/>
        <v>468.66473000000002</v>
      </c>
      <c r="T42" s="36">
        <f t="shared" si="16"/>
        <v>885.60459000000003</v>
      </c>
      <c r="U42" s="36">
        <f t="shared" si="16"/>
        <v>77.594545999999966</v>
      </c>
      <c r="V42" s="36">
        <f t="shared" si="16"/>
        <v>0</v>
      </c>
      <c r="W42" s="36">
        <f t="shared" si="16"/>
        <v>439.071236</v>
      </c>
      <c r="X42" s="36">
        <f t="shared" si="16"/>
        <v>0</v>
      </c>
      <c r="Y42" s="36">
        <f t="shared" si="16"/>
        <v>1435.2798660000001</v>
      </c>
      <c r="Z42" s="36">
        <f t="shared" si="16"/>
        <v>155.546674</v>
      </c>
      <c r="AA42" s="36">
        <f t="shared" si="16"/>
        <v>5</v>
      </c>
      <c r="AB42" s="36">
        <f t="shared" si="16"/>
        <v>293.077562</v>
      </c>
      <c r="AC42" s="36">
        <f t="shared" si="16"/>
        <v>273.87099999999998</v>
      </c>
      <c r="AD42" s="36">
        <f t="shared" si="16"/>
        <v>448.624236</v>
      </c>
      <c r="AE42" s="36">
        <f t="shared" si="16"/>
        <v>278.87099999999998</v>
      </c>
      <c r="AF42" s="36" t="s">
        <v>43</v>
      </c>
      <c r="AG42" s="56"/>
      <c r="AH42" s="55"/>
    </row>
    <row r="43" s="55" customFormat="1" ht="33" customHeight="1">
      <c r="A43" s="37" t="s">
        <v>92</v>
      </c>
      <c r="B43" s="38" t="s">
        <v>93</v>
      </c>
      <c r="C43" s="39" t="s">
        <v>42</v>
      </c>
      <c r="D43" s="39" t="s">
        <v>43</v>
      </c>
      <c r="E43" s="39" t="s">
        <v>43</v>
      </c>
      <c r="F43" s="39" t="s">
        <v>43</v>
      </c>
      <c r="G43" s="39" t="s">
        <v>43</v>
      </c>
      <c r="H43" s="39" t="s">
        <v>43</v>
      </c>
      <c r="I43" s="39" t="s">
        <v>43</v>
      </c>
      <c r="J43" s="39" t="s">
        <v>43</v>
      </c>
      <c r="K43" s="39">
        <v>0</v>
      </c>
      <c r="L43" s="39">
        <v>0</v>
      </c>
      <c r="M43" s="39">
        <v>0</v>
      </c>
      <c r="N43" s="39">
        <v>0</v>
      </c>
      <c r="O43" s="39">
        <v>0</v>
      </c>
      <c r="P43" s="39">
        <v>0</v>
      </c>
      <c r="Q43" s="39">
        <v>0</v>
      </c>
      <c r="R43" s="39">
        <v>0</v>
      </c>
      <c r="S43" s="39">
        <v>0</v>
      </c>
      <c r="T43" s="39">
        <v>0</v>
      </c>
      <c r="U43" s="39">
        <v>0</v>
      </c>
      <c r="V43" s="39">
        <v>0</v>
      </c>
      <c r="W43" s="39">
        <v>0</v>
      </c>
      <c r="X43" s="39">
        <v>0</v>
      </c>
      <c r="Y43" s="39">
        <v>0</v>
      </c>
      <c r="Z43" s="39">
        <v>0</v>
      </c>
      <c r="AA43" s="39">
        <v>0</v>
      </c>
      <c r="AB43" s="39">
        <v>0</v>
      </c>
      <c r="AC43" s="39">
        <v>0</v>
      </c>
      <c r="AD43" s="39">
        <v>0</v>
      </c>
      <c r="AE43" s="39">
        <v>0</v>
      </c>
      <c r="AF43" s="39" t="s">
        <v>43</v>
      </c>
      <c r="AG43" s="56"/>
      <c r="AH43" s="55"/>
    </row>
    <row r="44" s="55" customFormat="1" ht="33" customHeight="1">
      <c r="A44" s="37" t="s">
        <v>94</v>
      </c>
      <c r="B44" s="38" t="s">
        <v>95</v>
      </c>
      <c r="C44" s="39" t="s">
        <v>42</v>
      </c>
      <c r="D44" s="39" t="s">
        <v>43</v>
      </c>
      <c r="E44" s="39" t="s">
        <v>43</v>
      </c>
      <c r="F44" s="39" t="s">
        <v>43</v>
      </c>
      <c r="G44" s="39" t="s">
        <v>43</v>
      </c>
      <c r="H44" s="39" t="s">
        <v>43</v>
      </c>
      <c r="I44" s="39" t="s">
        <v>43</v>
      </c>
      <c r="J44" s="39" t="s">
        <v>43</v>
      </c>
      <c r="K44" s="39">
        <f t="shared" ref="K44:AE44" si="17">SUM(K45:K48)</f>
        <v>31.083924000000003</v>
      </c>
      <c r="L44" s="39">
        <f t="shared" si="17"/>
        <v>465.16816</v>
      </c>
      <c r="M44" s="39">
        <f t="shared" si="17"/>
        <v>17.143923999999998</v>
      </c>
      <c r="N44" s="39">
        <f t="shared" si="17"/>
        <v>40.724650000000004</v>
      </c>
      <c r="O44" s="39">
        <f t="shared" si="17"/>
        <v>384.00976000000003</v>
      </c>
      <c r="P44" s="39">
        <f t="shared" si="17"/>
        <v>23.289826000000001</v>
      </c>
      <c r="Q44" s="39">
        <f t="shared" si="17"/>
        <v>1466.3637899999999</v>
      </c>
      <c r="R44" s="39">
        <f t="shared" si="17"/>
        <v>34.499924</v>
      </c>
      <c r="S44" s="39">
        <f t="shared" si="17"/>
        <v>468.66473000000002</v>
      </c>
      <c r="T44" s="39">
        <f t="shared" si="17"/>
        <v>885.60459000000003</v>
      </c>
      <c r="U44" s="39">
        <f t="shared" si="17"/>
        <v>77.594545999999966</v>
      </c>
      <c r="V44" s="39">
        <f t="shared" si="17"/>
        <v>0</v>
      </c>
      <c r="W44" s="39">
        <f t="shared" si="17"/>
        <v>439.071236</v>
      </c>
      <c r="X44" s="39">
        <f t="shared" si="17"/>
        <v>0</v>
      </c>
      <c r="Y44" s="39">
        <f t="shared" si="17"/>
        <v>1435.2798660000001</v>
      </c>
      <c r="Z44" s="39">
        <f t="shared" si="17"/>
        <v>155.546674</v>
      </c>
      <c r="AA44" s="39">
        <f t="shared" si="17"/>
        <v>5</v>
      </c>
      <c r="AB44" s="39">
        <f t="shared" si="17"/>
        <v>293.077562</v>
      </c>
      <c r="AC44" s="39">
        <f t="shared" si="17"/>
        <v>273.87099999999998</v>
      </c>
      <c r="AD44" s="39">
        <f t="shared" si="17"/>
        <v>448.624236</v>
      </c>
      <c r="AE44" s="39">
        <f t="shared" si="17"/>
        <v>278.87099999999998</v>
      </c>
      <c r="AF44" s="39" t="s">
        <v>43</v>
      </c>
      <c r="AG44" s="56"/>
      <c r="AH44" s="55"/>
    </row>
    <row r="45" s="55" customFormat="1" ht="33" customHeight="1">
      <c r="A45" s="41" t="s">
        <v>96</v>
      </c>
      <c r="B45" s="42" t="s">
        <v>97</v>
      </c>
      <c r="C45" s="44" t="s">
        <v>98</v>
      </c>
      <c r="D45" s="44" t="s">
        <v>61</v>
      </c>
      <c r="E45" s="57">
        <v>2022</v>
      </c>
      <c r="F45" s="57">
        <v>2022</v>
      </c>
      <c r="G45" s="58">
        <v>2023</v>
      </c>
      <c r="H45" s="58">
        <v>2024</v>
      </c>
      <c r="I45" s="58" t="s">
        <v>43</v>
      </c>
      <c r="J45" s="58" t="s">
        <v>43</v>
      </c>
      <c r="K45" s="44">
        <v>9.5530000000000008</v>
      </c>
      <c r="L45" s="44">
        <f t="shared" ref="L45:L48" si="18">SUM(M45:P45)</f>
        <v>108.5</v>
      </c>
      <c r="M45" s="59">
        <v>0.59999999999999998</v>
      </c>
      <c r="N45" s="44">
        <v>15</v>
      </c>
      <c r="O45" s="44">
        <v>92.900000000000006</v>
      </c>
      <c r="P45" s="44">
        <v>0</v>
      </c>
      <c r="Q45" s="44">
        <f t="shared" ref="Q45:Q48" si="19">SUM(R45:U45)</f>
        <v>117.453</v>
      </c>
      <c r="R45" s="44">
        <v>9.5530000000000008</v>
      </c>
      <c r="S45" s="44">
        <v>15</v>
      </c>
      <c r="T45" s="44">
        <v>92.900000000000006</v>
      </c>
      <c r="U45" s="44">
        <v>0</v>
      </c>
      <c r="V45" s="44" t="s">
        <v>43</v>
      </c>
      <c r="W45" s="44">
        <f t="shared" ref="W45:W48" si="20">L45-K45</f>
        <v>98.947000000000003</v>
      </c>
      <c r="X45" s="44" t="s">
        <v>43</v>
      </c>
      <c r="Y45" s="44">
        <f t="shared" ref="Y45:Y48" si="21">Q45-K45</f>
        <v>107.90000000000001</v>
      </c>
      <c r="Z45" s="44">
        <v>108.5</v>
      </c>
      <c r="AA45" s="44">
        <v>5</v>
      </c>
      <c r="AB45" s="44">
        <v>0</v>
      </c>
      <c r="AC45" s="44">
        <f>Y45-AA45</f>
        <v>102.90000000000001</v>
      </c>
      <c r="AD45" s="44">
        <f t="shared" ref="AD45:AE48" si="22">Z45+AB45</f>
        <v>108.5</v>
      </c>
      <c r="AE45" s="44">
        <f t="shared" si="22"/>
        <v>107.90000000000001</v>
      </c>
      <c r="AF45" s="44" t="s">
        <v>43</v>
      </c>
      <c r="AG45" s="56"/>
      <c r="AH45" s="55"/>
    </row>
    <row r="46" s="55" customFormat="1" ht="33" customHeight="1">
      <c r="A46" s="41" t="s">
        <v>99</v>
      </c>
      <c r="B46" s="42" t="s">
        <v>100</v>
      </c>
      <c r="C46" s="44" t="s">
        <v>101</v>
      </c>
      <c r="D46" s="44" t="s">
        <v>61</v>
      </c>
      <c r="E46" s="57">
        <v>2018</v>
      </c>
      <c r="F46" s="57">
        <v>2018</v>
      </c>
      <c r="G46" s="58">
        <v>2024</v>
      </c>
      <c r="H46" s="58">
        <v>2025</v>
      </c>
      <c r="I46" s="58" t="s">
        <v>43</v>
      </c>
      <c r="J46" s="58" t="s">
        <v>43</v>
      </c>
      <c r="K46" s="44">
        <v>10.830938</v>
      </c>
      <c r="L46" s="44">
        <f t="shared" si="18"/>
        <v>303.9085</v>
      </c>
      <c r="M46" s="44">
        <v>10.830938</v>
      </c>
      <c r="N46" s="44">
        <f>5.1171100000000003+16.700060000000001</f>
        <v>21.817170000000001</v>
      </c>
      <c r="O46" s="44">
        <v>253.38593</v>
      </c>
      <c r="P46" s="44">
        <f>28.705400000000001-M46</f>
        <v>17.874462000000001</v>
      </c>
      <c r="Q46" s="44">
        <f t="shared" si="19"/>
        <v>303.9085</v>
      </c>
      <c r="R46" s="44">
        <v>10.830938</v>
      </c>
      <c r="S46" s="44">
        <f>5.1171100000000003+16.700060000000001</f>
        <v>21.817170000000001</v>
      </c>
      <c r="T46" s="44">
        <v>253.38593</v>
      </c>
      <c r="U46" s="44">
        <f>28.705400000000001-R46</f>
        <v>17.874462000000001</v>
      </c>
      <c r="V46" s="44" t="s">
        <v>43</v>
      </c>
      <c r="W46" s="44">
        <f t="shared" si="20"/>
        <v>293.077562</v>
      </c>
      <c r="X46" s="44" t="s">
        <v>43</v>
      </c>
      <c r="Y46" s="44">
        <f t="shared" si="21"/>
        <v>293.077562</v>
      </c>
      <c r="Z46" s="44">
        <v>0</v>
      </c>
      <c r="AA46" s="44">
        <v>0</v>
      </c>
      <c r="AB46" s="44">
        <v>293.077562</v>
      </c>
      <c r="AC46" s="44">
        <f>0.5</f>
        <v>0.5</v>
      </c>
      <c r="AD46" s="44">
        <f t="shared" si="22"/>
        <v>293.077562</v>
      </c>
      <c r="AE46" s="44">
        <f t="shared" si="22"/>
        <v>0.5</v>
      </c>
      <c r="AF46" s="44" t="s">
        <v>43</v>
      </c>
      <c r="AG46" s="56"/>
      <c r="AH46" s="55"/>
    </row>
    <row r="47" s="55" customFormat="1" ht="33" customHeight="1">
      <c r="A47" s="41" t="s">
        <v>102</v>
      </c>
      <c r="B47" s="42" t="s">
        <v>103</v>
      </c>
      <c r="C47" s="44" t="s">
        <v>104</v>
      </c>
      <c r="D47" s="44" t="s">
        <v>61</v>
      </c>
      <c r="E47" s="57" t="s">
        <v>43</v>
      </c>
      <c r="F47" s="57">
        <v>2020</v>
      </c>
      <c r="G47" s="58" t="s">
        <v>43</v>
      </c>
      <c r="H47" s="58">
        <v>2025</v>
      </c>
      <c r="I47" s="58" t="s">
        <v>43</v>
      </c>
      <c r="J47" s="58" t="s">
        <v>43</v>
      </c>
      <c r="K47" s="44">
        <v>4.9870000000000001</v>
      </c>
      <c r="L47" s="44">
        <f t="shared" si="18"/>
        <v>0</v>
      </c>
      <c r="M47" s="44">
        <v>0</v>
      </c>
      <c r="N47" s="44">
        <v>0</v>
      </c>
      <c r="O47" s="44">
        <v>0</v>
      </c>
      <c r="P47" s="44">
        <v>0</v>
      </c>
      <c r="Q47" s="44">
        <f t="shared" si="19"/>
        <v>992.24262999999996</v>
      </c>
      <c r="R47" s="44">
        <v>8.4030000000000005</v>
      </c>
      <c r="S47" s="44">
        <f>367.98991999999998+59.950159999999997</f>
        <v>427.94007999999997</v>
      </c>
      <c r="T47" s="44">
        <v>501.59483</v>
      </c>
      <c r="U47" s="44">
        <v>54.304719999999975</v>
      </c>
      <c r="V47" s="44" t="s">
        <v>43</v>
      </c>
      <c r="W47" s="44">
        <v>0</v>
      </c>
      <c r="X47" s="44" t="s">
        <v>43</v>
      </c>
      <c r="Y47" s="44">
        <f t="shared" si="21"/>
        <v>987.25563</v>
      </c>
      <c r="Z47" s="44">
        <v>0</v>
      </c>
      <c r="AA47" s="44">
        <v>0</v>
      </c>
      <c r="AB47" s="44">
        <v>0</v>
      </c>
      <c r="AC47" s="44">
        <v>170</v>
      </c>
      <c r="AD47" s="44">
        <f t="shared" si="22"/>
        <v>0</v>
      </c>
      <c r="AE47" s="44">
        <f t="shared" si="22"/>
        <v>170</v>
      </c>
      <c r="AF47" s="44" t="s">
        <v>43</v>
      </c>
      <c r="AG47" s="56"/>
      <c r="AH47" s="55"/>
    </row>
    <row r="48" s="55" customFormat="1" ht="45">
      <c r="A48" s="41" t="s">
        <v>105</v>
      </c>
      <c r="B48" s="42" t="s">
        <v>106</v>
      </c>
      <c r="C48" s="44" t="s">
        <v>107</v>
      </c>
      <c r="D48" s="44" t="s">
        <v>61</v>
      </c>
      <c r="E48" s="57">
        <v>2019</v>
      </c>
      <c r="F48" s="57">
        <v>2019</v>
      </c>
      <c r="G48" s="58">
        <v>2023</v>
      </c>
      <c r="H48" s="58">
        <v>2025</v>
      </c>
      <c r="I48" s="58" t="s">
        <v>43</v>
      </c>
      <c r="J48" s="58" t="s">
        <v>43</v>
      </c>
      <c r="K48" s="44">
        <f>2+3.7129859999999999</f>
        <v>5.7129859999999999</v>
      </c>
      <c r="L48" s="44">
        <f t="shared" si="18"/>
        <v>52.759659999999997</v>
      </c>
      <c r="M48" s="44">
        <f>2+3.7129859999999999</f>
        <v>5.7129859999999999</v>
      </c>
      <c r="N48" s="44">
        <f>0.18382999999999999+3.7236500000000001</f>
        <v>3.9074800000000001</v>
      </c>
      <c r="O48" s="44">
        <v>37.72383</v>
      </c>
      <c r="P48" s="44">
        <f>11.128349999999999-M48</f>
        <v>5.4153639999999994</v>
      </c>
      <c r="Q48" s="44">
        <f t="shared" si="19"/>
        <v>52.759659999999997</v>
      </c>
      <c r="R48" s="44">
        <f>2+3.7129859999999999</f>
        <v>5.7129859999999999</v>
      </c>
      <c r="S48" s="44">
        <f>0.18382999999999999+3.7236500000000001</f>
        <v>3.9074800000000001</v>
      </c>
      <c r="T48" s="44">
        <v>37.72383</v>
      </c>
      <c r="U48" s="44">
        <f>11.128349999999999-R48</f>
        <v>5.4153639999999994</v>
      </c>
      <c r="V48" s="44" t="s">
        <v>43</v>
      </c>
      <c r="W48" s="44">
        <f t="shared" si="20"/>
        <v>47.046673999999996</v>
      </c>
      <c r="X48" s="44" t="s">
        <v>43</v>
      </c>
      <c r="Y48" s="44">
        <f t="shared" si="21"/>
        <v>47.046673999999996</v>
      </c>
      <c r="Z48" s="44">
        <v>47.046674000000003</v>
      </c>
      <c r="AA48" s="44">
        <v>0</v>
      </c>
      <c r="AB48" s="44">
        <v>0</v>
      </c>
      <c r="AC48" s="44">
        <v>0.47099999999999997</v>
      </c>
      <c r="AD48" s="44">
        <f t="shared" si="22"/>
        <v>47.046674000000003</v>
      </c>
      <c r="AE48" s="44">
        <f t="shared" si="22"/>
        <v>0.47099999999999997</v>
      </c>
      <c r="AF48" s="44" t="s">
        <v>43</v>
      </c>
      <c r="AG48" s="56"/>
      <c r="AH48" s="55"/>
    </row>
    <row r="49" s="1" customFormat="1" ht="32.25" customHeight="1">
      <c r="A49" s="34" t="s">
        <v>108</v>
      </c>
      <c r="B49" s="35" t="s">
        <v>109</v>
      </c>
      <c r="C49" s="36" t="s">
        <v>42</v>
      </c>
      <c r="D49" s="36" t="s">
        <v>43</v>
      </c>
      <c r="E49" s="36" t="s">
        <v>43</v>
      </c>
      <c r="F49" s="36" t="s">
        <v>43</v>
      </c>
      <c r="G49" s="36" t="s">
        <v>43</v>
      </c>
      <c r="H49" s="36" t="s">
        <v>43</v>
      </c>
      <c r="I49" s="36" t="s">
        <v>43</v>
      </c>
      <c r="J49" s="36" t="s">
        <v>43</v>
      </c>
      <c r="K49" s="36">
        <f>K50+K51</f>
        <v>14.576163000000001</v>
      </c>
      <c r="L49" s="36">
        <f>L50+L51</f>
        <v>14.21354</v>
      </c>
      <c r="M49" s="36">
        <f t="shared" ref="M49:AE49" si="23">M50+M51</f>
        <v>2.8410259999999998</v>
      </c>
      <c r="N49" s="36">
        <f t="shared" si="23"/>
        <v>7.3218499999999995</v>
      </c>
      <c r="O49" s="36">
        <f t="shared" si="23"/>
        <v>3.2908599999999999</v>
      </c>
      <c r="P49" s="36">
        <f t="shared" si="23"/>
        <v>0.75980400000000015</v>
      </c>
      <c r="Q49" s="36">
        <f t="shared" si="23"/>
        <v>31.362198999999997</v>
      </c>
      <c r="R49" s="36">
        <f t="shared" si="23"/>
        <v>2.9466679999999998</v>
      </c>
      <c r="S49" s="36">
        <f t="shared" si="23"/>
        <v>13.617381</v>
      </c>
      <c r="T49" s="36">
        <f t="shared" si="23"/>
        <v>13.777900000000001</v>
      </c>
      <c r="U49" s="36">
        <f t="shared" si="23"/>
        <v>1.0202499999999999</v>
      </c>
      <c r="V49" s="36">
        <f t="shared" si="23"/>
        <v>0</v>
      </c>
      <c r="W49" s="36">
        <f t="shared" si="23"/>
        <v>0</v>
      </c>
      <c r="X49" s="36">
        <f t="shared" si="23"/>
        <v>0</v>
      </c>
      <c r="Y49" s="36">
        <f t="shared" si="23"/>
        <v>16.786035999999996</v>
      </c>
      <c r="Z49" s="36">
        <f t="shared" si="23"/>
        <v>0</v>
      </c>
      <c r="AA49" s="36">
        <f t="shared" si="23"/>
        <v>13.94501</v>
      </c>
      <c r="AB49" s="36">
        <f t="shared" si="23"/>
        <v>0</v>
      </c>
      <c r="AC49" s="36">
        <f t="shared" si="23"/>
        <v>0</v>
      </c>
      <c r="AD49" s="36">
        <f t="shared" si="23"/>
        <v>0</v>
      </c>
      <c r="AE49" s="36">
        <f t="shared" si="23"/>
        <v>13.94501</v>
      </c>
      <c r="AF49" s="60" t="s">
        <v>43</v>
      </c>
      <c r="AG49" s="40"/>
      <c r="AH49" s="1"/>
    </row>
    <row r="50" s="1" customFormat="1" ht="42.75" customHeight="1">
      <c r="A50" s="37" t="s">
        <v>110</v>
      </c>
      <c r="B50" s="38" t="s">
        <v>111</v>
      </c>
      <c r="C50" s="39" t="s">
        <v>42</v>
      </c>
      <c r="D50" s="39" t="s">
        <v>43</v>
      </c>
      <c r="E50" s="39" t="s">
        <v>43</v>
      </c>
      <c r="F50" s="39" t="s">
        <v>43</v>
      </c>
      <c r="G50" s="39" t="s">
        <v>43</v>
      </c>
      <c r="H50" s="39" t="s">
        <v>43</v>
      </c>
      <c r="I50" s="39" t="s">
        <v>43</v>
      </c>
      <c r="J50" s="39" t="s">
        <v>43</v>
      </c>
      <c r="K50" s="39">
        <v>0</v>
      </c>
      <c r="L50" s="39">
        <v>0</v>
      </c>
      <c r="M50" s="39">
        <v>0</v>
      </c>
      <c r="N50" s="39">
        <v>0</v>
      </c>
      <c r="O50" s="39">
        <v>0</v>
      </c>
      <c r="P50" s="39">
        <v>0</v>
      </c>
      <c r="Q50" s="39">
        <v>0</v>
      </c>
      <c r="R50" s="39">
        <v>0</v>
      </c>
      <c r="S50" s="39">
        <v>0</v>
      </c>
      <c r="T50" s="39">
        <v>0</v>
      </c>
      <c r="U50" s="39">
        <v>0</v>
      </c>
      <c r="V50" s="39">
        <v>0</v>
      </c>
      <c r="W50" s="39">
        <v>0</v>
      </c>
      <c r="X50" s="39">
        <v>0</v>
      </c>
      <c r="Y50" s="39">
        <v>0</v>
      </c>
      <c r="Z50" s="39">
        <v>0</v>
      </c>
      <c r="AA50" s="39">
        <v>0</v>
      </c>
      <c r="AB50" s="39">
        <v>0</v>
      </c>
      <c r="AC50" s="39">
        <v>0</v>
      </c>
      <c r="AD50" s="39">
        <v>0</v>
      </c>
      <c r="AE50" s="39">
        <v>0</v>
      </c>
      <c r="AF50" s="61" t="s">
        <v>43</v>
      </c>
      <c r="AG50" s="40"/>
      <c r="AH50" s="1"/>
    </row>
    <row r="51" s="55" customFormat="1" ht="22.5" customHeight="1">
      <c r="A51" s="37" t="s">
        <v>112</v>
      </c>
      <c r="B51" s="38" t="s">
        <v>113</v>
      </c>
      <c r="C51" s="39" t="s">
        <v>42</v>
      </c>
      <c r="D51" s="39" t="s">
        <v>43</v>
      </c>
      <c r="E51" s="39" t="s">
        <v>43</v>
      </c>
      <c r="F51" s="39" t="s">
        <v>43</v>
      </c>
      <c r="G51" s="39" t="s">
        <v>43</v>
      </c>
      <c r="H51" s="39" t="s">
        <v>43</v>
      </c>
      <c r="I51" s="39" t="s">
        <v>43</v>
      </c>
      <c r="J51" s="39" t="s">
        <v>43</v>
      </c>
      <c r="K51" s="39">
        <f t="shared" ref="K51:AE51" si="24">SUM(K52:K53)</f>
        <v>14.576163000000001</v>
      </c>
      <c r="L51" s="39">
        <f t="shared" si="24"/>
        <v>14.21354</v>
      </c>
      <c r="M51" s="39">
        <f t="shared" si="24"/>
        <v>2.8410259999999998</v>
      </c>
      <c r="N51" s="39">
        <f t="shared" si="24"/>
        <v>7.3218499999999995</v>
      </c>
      <c r="O51" s="39">
        <f t="shared" si="24"/>
        <v>3.2908599999999999</v>
      </c>
      <c r="P51" s="39">
        <f t="shared" si="24"/>
        <v>0.75980400000000015</v>
      </c>
      <c r="Q51" s="39">
        <f t="shared" si="24"/>
        <v>31.362198999999997</v>
      </c>
      <c r="R51" s="39">
        <f t="shared" si="24"/>
        <v>2.9466679999999998</v>
      </c>
      <c r="S51" s="39">
        <f t="shared" si="24"/>
        <v>13.617381</v>
      </c>
      <c r="T51" s="39">
        <f t="shared" si="24"/>
        <v>13.777900000000001</v>
      </c>
      <c r="U51" s="39">
        <f t="shared" si="24"/>
        <v>1.0202499999999999</v>
      </c>
      <c r="V51" s="39">
        <f t="shared" si="24"/>
        <v>0</v>
      </c>
      <c r="W51" s="39">
        <f t="shared" si="24"/>
        <v>0</v>
      </c>
      <c r="X51" s="39">
        <f t="shared" si="24"/>
        <v>0</v>
      </c>
      <c r="Y51" s="39">
        <f t="shared" si="24"/>
        <v>16.786035999999996</v>
      </c>
      <c r="Z51" s="39">
        <f t="shared" si="24"/>
        <v>0</v>
      </c>
      <c r="AA51" s="39">
        <f t="shared" si="24"/>
        <v>13.94501</v>
      </c>
      <c r="AB51" s="39">
        <f t="shared" si="24"/>
        <v>0</v>
      </c>
      <c r="AC51" s="39">
        <f t="shared" si="24"/>
        <v>0</v>
      </c>
      <c r="AD51" s="39">
        <f t="shared" si="24"/>
        <v>0</v>
      </c>
      <c r="AE51" s="39">
        <f t="shared" si="24"/>
        <v>13.94501</v>
      </c>
      <c r="AF51" s="61" t="s">
        <v>43</v>
      </c>
      <c r="AG51" s="56"/>
      <c r="AH51" s="55"/>
    </row>
    <row r="52" s="55" customFormat="1" ht="33.75" customHeight="1">
      <c r="A52" s="62" t="s">
        <v>114</v>
      </c>
      <c r="B52" s="63" t="s">
        <v>115</v>
      </c>
      <c r="C52" s="57" t="s">
        <v>116</v>
      </c>
      <c r="D52" s="15" t="s">
        <v>61</v>
      </c>
      <c r="E52" s="57">
        <v>2019</v>
      </c>
      <c r="F52" s="57">
        <v>2019</v>
      </c>
      <c r="G52" s="58">
        <v>2022</v>
      </c>
      <c r="H52" s="58">
        <v>2023</v>
      </c>
      <c r="I52" s="58" t="s">
        <v>43</v>
      </c>
      <c r="J52" s="58" t="s">
        <v>43</v>
      </c>
      <c r="K52" s="57">
        <f>1.2936449999999999+5.2395310000000004</f>
        <v>6.5331760000000001</v>
      </c>
      <c r="L52" s="15">
        <f t="shared" ref="L52:L53" si="25">SUM(M52:P52)</f>
        <v>8.0533699999999993</v>
      </c>
      <c r="M52" s="57">
        <f>1.2936449999999999</f>
        <v>1.2936449999999999</v>
      </c>
      <c r="N52" s="15">
        <f>1.8777600000000001+3.0878700000000001</f>
        <v>4.96563</v>
      </c>
      <c r="O52" s="15">
        <f>1.4010899999999999</f>
        <v>1.4010899999999999</v>
      </c>
      <c r="P52" s="15">
        <f>1.68665-M52</f>
        <v>0.39300500000000005</v>
      </c>
      <c r="Q52" s="15">
        <f t="shared" ref="Q52:Q53" si="26">SUM(R52:U52)</f>
        <v>17.021025999999999</v>
      </c>
      <c r="R52" s="57">
        <f>1.2936449999999999+0.105642</f>
        <v>1.3992869999999999</v>
      </c>
      <c r="S52" s="15">
        <f>9.4930620000000001</f>
        <v>9.4930620000000001</v>
      </c>
      <c r="T52" s="15">
        <f>5.5831949999999999</f>
        <v>5.5831949999999999</v>
      </c>
      <c r="U52" s="15">
        <f>0.028468+0.35929+0.157724</f>
        <v>0.54548200000000002</v>
      </c>
      <c r="V52" s="44" t="s">
        <v>43</v>
      </c>
      <c r="W52" s="44">
        <v>0</v>
      </c>
      <c r="X52" s="43" t="s">
        <v>43</v>
      </c>
      <c r="Y52" s="43">
        <f t="shared" ref="Y52:Y53" si="27">Q52-K52</f>
        <v>10.487849999999998</v>
      </c>
      <c r="Z52" s="44">
        <v>0</v>
      </c>
      <c r="AA52" s="57">
        <v>9.1942050000000002</v>
      </c>
      <c r="AB52" s="43">
        <v>0</v>
      </c>
      <c r="AC52" s="43">
        <v>0</v>
      </c>
      <c r="AD52" s="43">
        <f t="shared" ref="AD52:AD53" si="28">Z52+AB52</f>
        <v>0</v>
      </c>
      <c r="AE52" s="43">
        <f t="shared" ref="AE52:AE53" si="29">AA52+AC52</f>
        <v>9.1942050000000002</v>
      </c>
      <c r="AF52" s="15" t="s">
        <v>43</v>
      </c>
      <c r="AG52" s="56"/>
      <c r="AH52" s="55"/>
    </row>
    <row r="53" s="55" customFormat="1" ht="33.75" customHeight="1">
      <c r="A53" s="62" t="s">
        <v>117</v>
      </c>
      <c r="B53" s="63" t="s">
        <v>118</v>
      </c>
      <c r="C53" s="57" t="s">
        <v>119</v>
      </c>
      <c r="D53" s="15" t="s">
        <v>61</v>
      </c>
      <c r="E53" s="57">
        <v>2019</v>
      </c>
      <c r="F53" s="57">
        <v>2019</v>
      </c>
      <c r="G53" s="58">
        <v>2022</v>
      </c>
      <c r="H53" s="58">
        <v>2023</v>
      </c>
      <c r="I53" s="58" t="s">
        <v>43</v>
      </c>
      <c r="J53" s="58" t="s">
        <v>43</v>
      </c>
      <c r="K53" s="57">
        <f>1.5473809999999999+6.4956060000000004</f>
        <v>8.0429870000000001</v>
      </c>
      <c r="L53" s="15">
        <f t="shared" si="25"/>
        <v>6.1601700000000008</v>
      </c>
      <c r="M53" s="57">
        <f>1.5473809999999999</f>
        <v>1.5473809999999999</v>
      </c>
      <c r="N53" s="15">
        <f>2.35622</f>
        <v>2.35622</v>
      </c>
      <c r="O53" s="15">
        <v>1.8897699999999999</v>
      </c>
      <c r="P53" s="15">
        <f>1.91418-M53</f>
        <v>0.3667990000000001</v>
      </c>
      <c r="Q53" s="15">
        <f t="shared" si="26"/>
        <v>14.341173</v>
      </c>
      <c r="R53" s="57">
        <f>1.5473809999999999</f>
        <v>1.5473809999999999</v>
      </c>
      <c r="S53" s="15">
        <f>2.4098039999999998+1.714515</f>
        <v>4.1243189999999998</v>
      </c>
      <c r="T53" s="15">
        <v>8.1947050000000008</v>
      </c>
      <c r="U53" s="15">
        <f>0.114206+0.15996199999999999+0.017288999999999999+0.183311</f>
        <v>0.47476799999999997</v>
      </c>
      <c r="V53" s="44" t="s">
        <v>43</v>
      </c>
      <c r="W53" s="44">
        <v>0</v>
      </c>
      <c r="X53" s="43" t="s">
        <v>43</v>
      </c>
      <c r="Y53" s="43">
        <f t="shared" si="27"/>
        <v>6.2981859999999994</v>
      </c>
      <c r="Z53" s="44">
        <v>0</v>
      </c>
      <c r="AA53" s="57">
        <v>4.7508050000000006</v>
      </c>
      <c r="AB53" s="43">
        <v>0</v>
      </c>
      <c r="AC53" s="43">
        <v>0</v>
      </c>
      <c r="AD53" s="43">
        <f t="shared" si="28"/>
        <v>0</v>
      </c>
      <c r="AE53" s="43">
        <f t="shared" si="29"/>
        <v>4.7508050000000006</v>
      </c>
      <c r="AF53" s="15" t="s">
        <v>43</v>
      </c>
      <c r="AG53" s="56"/>
      <c r="AH53" s="55"/>
    </row>
    <row r="54" s="55" customFormat="1" ht="40.5" customHeight="1">
      <c r="A54" s="34" t="s">
        <v>120</v>
      </c>
      <c r="B54" s="35" t="s">
        <v>121</v>
      </c>
      <c r="C54" s="36" t="s">
        <v>42</v>
      </c>
      <c r="D54" s="36" t="s">
        <v>43</v>
      </c>
      <c r="E54" s="36" t="s">
        <v>43</v>
      </c>
      <c r="F54" s="36" t="s">
        <v>43</v>
      </c>
      <c r="G54" s="36" t="s">
        <v>43</v>
      </c>
      <c r="H54" s="36" t="s">
        <v>43</v>
      </c>
      <c r="I54" s="36" t="s">
        <v>43</v>
      </c>
      <c r="J54" s="36" t="s">
        <v>43</v>
      </c>
      <c r="K54" s="36">
        <f t="shared" ref="K54:AE54" si="30">K55+K56+K57+K58+K59+K60+K61+K62</f>
        <v>0</v>
      </c>
      <c r="L54" s="36">
        <f t="shared" si="30"/>
        <v>0</v>
      </c>
      <c r="M54" s="36">
        <f t="shared" si="30"/>
        <v>0</v>
      </c>
      <c r="N54" s="36">
        <f t="shared" si="30"/>
        <v>0</v>
      </c>
      <c r="O54" s="36">
        <f t="shared" si="30"/>
        <v>0</v>
      </c>
      <c r="P54" s="36">
        <f t="shared" si="30"/>
        <v>0</v>
      </c>
      <c r="Q54" s="36">
        <f t="shared" si="30"/>
        <v>0</v>
      </c>
      <c r="R54" s="36">
        <f t="shared" si="30"/>
        <v>0</v>
      </c>
      <c r="S54" s="36">
        <f t="shared" si="30"/>
        <v>0</v>
      </c>
      <c r="T54" s="36">
        <f t="shared" si="30"/>
        <v>0</v>
      </c>
      <c r="U54" s="36">
        <f t="shared" si="30"/>
        <v>0</v>
      </c>
      <c r="V54" s="36">
        <f t="shared" si="30"/>
        <v>0</v>
      </c>
      <c r="W54" s="36">
        <f t="shared" si="30"/>
        <v>0</v>
      </c>
      <c r="X54" s="36">
        <f t="shared" si="30"/>
        <v>0</v>
      </c>
      <c r="Y54" s="36">
        <f t="shared" si="30"/>
        <v>0</v>
      </c>
      <c r="Z54" s="36">
        <f t="shared" si="30"/>
        <v>0</v>
      </c>
      <c r="AA54" s="36">
        <f t="shared" si="30"/>
        <v>0</v>
      </c>
      <c r="AB54" s="36">
        <f t="shared" si="30"/>
        <v>0</v>
      </c>
      <c r="AC54" s="36">
        <f t="shared" si="30"/>
        <v>0</v>
      </c>
      <c r="AD54" s="36">
        <f t="shared" si="30"/>
        <v>0</v>
      </c>
      <c r="AE54" s="36">
        <f t="shared" si="30"/>
        <v>0</v>
      </c>
      <c r="AF54" s="36" t="s">
        <v>43</v>
      </c>
      <c r="AG54" s="56"/>
      <c r="AH54" s="55"/>
    </row>
    <row r="55" s="55" customFormat="1" ht="33.75" customHeight="1">
      <c r="A55" s="37" t="s">
        <v>122</v>
      </c>
      <c r="B55" s="38" t="s">
        <v>123</v>
      </c>
      <c r="C55" s="39" t="s">
        <v>42</v>
      </c>
      <c r="D55" s="39" t="s">
        <v>43</v>
      </c>
      <c r="E55" s="39" t="s">
        <v>43</v>
      </c>
      <c r="F55" s="39" t="s">
        <v>43</v>
      </c>
      <c r="G55" s="39" t="s">
        <v>43</v>
      </c>
      <c r="H55" s="39" t="s">
        <v>43</v>
      </c>
      <c r="I55" s="39" t="s">
        <v>43</v>
      </c>
      <c r="J55" s="39" t="s">
        <v>43</v>
      </c>
      <c r="K55" s="39">
        <v>0</v>
      </c>
      <c r="L55" s="39">
        <v>0</v>
      </c>
      <c r="M55" s="39">
        <v>0</v>
      </c>
      <c r="N55" s="39">
        <v>0</v>
      </c>
      <c r="O55" s="39">
        <v>0</v>
      </c>
      <c r="P55" s="39">
        <v>0</v>
      </c>
      <c r="Q55" s="39">
        <v>0</v>
      </c>
      <c r="R55" s="39">
        <v>0</v>
      </c>
      <c r="S55" s="39">
        <v>0</v>
      </c>
      <c r="T55" s="39">
        <v>0</v>
      </c>
      <c r="U55" s="39">
        <v>0</v>
      </c>
      <c r="V55" s="39">
        <v>0</v>
      </c>
      <c r="W55" s="39">
        <v>0</v>
      </c>
      <c r="X55" s="39">
        <v>0</v>
      </c>
      <c r="Y55" s="39">
        <v>0</v>
      </c>
      <c r="Z55" s="39">
        <v>0</v>
      </c>
      <c r="AA55" s="39">
        <v>0</v>
      </c>
      <c r="AB55" s="39">
        <v>0</v>
      </c>
      <c r="AC55" s="39">
        <v>0</v>
      </c>
      <c r="AD55" s="39">
        <v>0</v>
      </c>
      <c r="AE55" s="39">
        <v>0</v>
      </c>
      <c r="AF55" s="39" t="s">
        <v>43</v>
      </c>
      <c r="AG55" s="56"/>
      <c r="AH55" s="55"/>
    </row>
    <row r="56" s="51" customFormat="1" ht="39" customHeight="1">
      <c r="A56" s="37" t="s">
        <v>124</v>
      </c>
      <c r="B56" s="38" t="s">
        <v>125</v>
      </c>
      <c r="C56" s="39" t="s">
        <v>42</v>
      </c>
      <c r="D56" s="39" t="s">
        <v>43</v>
      </c>
      <c r="E56" s="39" t="s">
        <v>43</v>
      </c>
      <c r="F56" s="39" t="s">
        <v>43</v>
      </c>
      <c r="G56" s="39" t="s">
        <v>43</v>
      </c>
      <c r="H56" s="39" t="s">
        <v>43</v>
      </c>
      <c r="I56" s="39" t="s">
        <v>43</v>
      </c>
      <c r="J56" s="39" t="s">
        <v>43</v>
      </c>
      <c r="K56" s="39">
        <v>0</v>
      </c>
      <c r="L56" s="39">
        <v>0</v>
      </c>
      <c r="M56" s="39">
        <v>0</v>
      </c>
      <c r="N56" s="39">
        <v>0</v>
      </c>
      <c r="O56" s="39">
        <v>0</v>
      </c>
      <c r="P56" s="39">
        <v>0</v>
      </c>
      <c r="Q56" s="39">
        <v>0</v>
      </c>
      <c r="R56" s="39">
        <v>0</v>
      </c>
      <c r="S56" s="39">
        <v>0</v>
      </c>
      <c r="T56" s="39">
        <v>0</v>
      </c>
      <c r="U56" s="39">
        <v>0</v>
      </c>
      <c r="V56" s="39">
        <v>0</v>
      </c>
      <c r="W56" s="39">
        <v>0</v>
      </c>
      <c r="X56" s="39">
        <v>0</v>
      </c>
      <c r="Y56" s="39">
        <v>0</v>
      </c>
      <c r="Z56" s="39">
        <v>0</v>
      </c>
      <c r="AA56" s="39">
        <v>0</v>
      </c>
      <c r="AB56" s="39">
        <v>0</v>
      </c>
      <c r="AC56" s="39">
        <v>0</v>
      </c>
      <c r="AD56" s="39">
        <v>0</v>
      </c>
      <c r="AE56" s="39">
        <v>0</v>
      </c>
      <c r="AF56" s="39" t="s">
        <v>43</v>
      </c>
      <c r="AG56" s="52"/>
      <c r="AH56" s="51"/>
    </row>
    <row r="57" s="64" customFormat="1" ht="23.25" customHeight="1">
      <c r="A57" s="37" t="s">
        <v>126</v>
      </c>
      <c r="B57" s="38" t="s">
        <v>127</v>
      </c>
      <c r="C57" s="39" t="s">
        <v>42</v>
      </c>
      <c r="D57" s="39" t="s">
        <v>43</v>
      </c>
      <c r="E57" s="39" t="s">
        <v>43</v>
      </c>
      <c r="F57" s="39" t="s">
        <v>43</v>
      </c>
      <c r="G57" s="39" t="s">
        <v>43</v>
      </c>
      <c r="H57" s="39" t="s">
        <v>43</v>
      </c>
      <c r="I57" s="39" t="s">
        <v>43</v>
      </c>
      <c r="J57" s="39" t="s">
        <v>43</v>
      </c>
      <c r="K57" s="39">
        <v>0</v>
      </c>
      <c r="L57" s="39">
        <v>0</v>
      </c>
      <c r="M57" s="39">
        <v>0</v>
      </c>
      <c r="N57" s="39">
        <v>0</v>
      </c>
      <c r="O57" s="39">
        <v>0</v>
      </c>
      <c r="P57" s="39">
        <v>0</v>
      </c>
      <c r="Q57" s="39">
        <v>0</v>
      </c>
      <c r="R57" s="39">
        <v>0</v>
      </c>
      <c r="S57" s="39">
        <v>0</v>
      </c>
      <c r="T57" s="39">
        <v>0</v>
      </c>
      <c r="U57" s="39">
        <v>0</v>
      </c>
      <c r="V57" s="39">
        <v>0</v>
      </c>
      <c r="W57" s="39">
        <v>0</v>
      </c>
      <c r="X57" s="39">
        <v>0</v>
      </c>
      <c r="Y57" s="39">
        <v>0</v>
      </c>
      <c r="Z57" s="39">
        <v>0</v>
      </c>
      <c r="AA57" s="39">
        <v>0</v>
      </c>
      <c r="AB57" s="39">
        <v>0</v>
      </c>
      <c r="AC57" s="39">
        <v>0</v>
      </c>
      <c r="AD57" s="39">
        <v>0</v>
      </c>
      <c r="AE57" s="39">
        <v>0</v>
      </c>
      <c r="AF57" s="39" t="s">
        <v>43</v>
      </c>
      <c r="AG57" s="65"/>
      <c r="AH57" s="64"/>
    </row>
    <row r="58" s="55" customFormat="1" ht="37.5" customHeight="1">
      <c r="A58" s="37" t="s">
        <v>128</v>
      </c>
      <c r="B58" s="38" t="s">
        <v>129</v>
      </c>
      <c r="C58" s="39" t="s">
        <v>42</v>
      </c>
      <c r="D58" s="39" t="s">
        <v>43</v>
      </c>
      <c r="E58" s="39" t="s">
        <v>43</v>
      </c>
      <c r="F58" s="39" t="s">
        <v>43</v>
      </c>
      <c r="G58" s="39" t="s">
        <v>43</v>
      </c>
      <c r="H58" s="39" t="s">
        <v>43</v>
      </c>
      <c r="I58" s="39" t="s">
        <v>43</v>
      </c>
      <c r="J58" s="39" t="s">
        <v>43</v>
      </c>
      <c r="K58" s="39">
        <v>0</v>
      </c>
      <c r="L58" s="39">
        <v>0</v>
      </c>
      <c r="M58" s="39">
        <v>0</v>
      </c>
      <c r="N58" s="39">
        <v>0</v>
      </c>
      <c r="O58" s="39">
        <v>0</v>
      </c>
      <c r="P58" s="39">
        <v>0</v>
      </c>
      <c r="Q58" s="39">
        <v>0</v>
      </c>
      <c r="R58" s="39">
        <v>0</v>
      </c>
      <c r="S58" s="39">
        <v>0</v>
      </c>
      <c r="T58" s="39">
        <v>0</v>
      </c>
      <c r="U58" s="39">
        <v>0</v>
      </c>
      <c r="V58" s="39">
        <v>0</v>
      </c>
      <c r="W58" s="39">
        <v>0</v>
      </c>
      <c r="X58" s="39">
        <v>0</v>
      </c>
      <c r="Y58" s="39">
        <v>0</v>
      </c>
      <c r="Z58" s="39">
        <v>0</v>
      </c>
      <c r="AA58" s="39">
        <v>0</v>
      </c>
      <c r="AB58" s="39">
        <v>0</v>
      </c>
      <c r="AC58" s="39">
        <v>0</v>
      </c>
      <c r="AD58" s="39">
        <v>0</v>
      </c>
      <c r="AE58" s="39">
        <v>0</v>
      </c>
      <c r="AF58" s="39" t="s">
        <v>43</v>
      </c>
      <c r="AG58" s="56"/>
      <c r="AH58" s="55"/>
    </row>
    <row r="59" s="55" customFormat="1" ht="21.75" customHeight="1">
      <c r="A59" s="37" t="s">
        <v>130</v>
      </c>
      <c r="B59" s="38" t="s">
        <v>131</v>
      </c>
      <c r="C59" s="39" t="s">
        <v>42</v>
      </c>
      <c r="D59" s="39" t="s">
        <v>43</v>
      </c>
      <c r="E59" s="39" t="s">
        <v>43</v>
      </c>
      <c r="F59" s="39" t="s">
        <v>43</v>
      </c>
      <c r="G59" s="39" t="s">
        <v>43</v>
      </c>
      <c r="H59" s="39" t="s">
        <v>43</v>
      </c>
      <c r="I59" s="39" t="s">
        <v>43</v>
      </c>
      <c r="J59" s="39" t="s">
        <v>43</v>
      </c>
      <c r="K59" s="39">
        <v>0</v>
      </c>
      <c r="L59" s="39">
        <v>0</v>
      </c>
      <c r="M59" s="39">
        <v>0</v>
      </c>
      <c r="N59" s="39">
        <v>0</v>
      </c>
      <c r="O59" s="39">
        <v>0</v>
      </c>
      <c r="P59" s="39">
        <v>0</v>
      </c>
      <c r="Q59" s="39">
        <v>0</v>
      </c>
      <c r="R59" s="39">
        <v>0</v>
      </c>
      <c r="S59" s="39">
        <v>0</v>
      </c>
      <c r="T59" s="39">
        <v>0</v>
      </c>
      <c r="U59" s="39">
        <v>0</v>
      </c>
      <c r="V59" s="39">
        <v>0</v>
      </c>
      <c r="W59" s="39">
        <v>0</v>
      </c>
      <c r="X59" s="39">
        <v>0</v>
      </c>
      <c r="Y59" s="39">
        <v>0</v>
      </c>
      <c r="Z59" s="39">
        <v>0</v>
      </c>
      <c r="AA59" s="39">
        <v>0</v>
      </c>
      <c r="AB59" s="39">
        <v>0</v>
      </c>
      <c r="AC59" s="39">
        <v>0</v>
      </c>
      <c r="AD59" s="39">
        <v>0</v>
      </c>
      <c r="AE59" s="39">
        <v>0</v>
      </c>
      <c r="AF59" s="39" t="s">
        <v>43</v>
      </c>
      <c r="AG59" s="56"/>
      <c r="AH59" s="55"/>
    </row>
    <row r="60" s="55" customFormat="1" ht="22.5" customHeight="1">
      <c r="A60" s="37" t="s">
        <v>132</v>
      </c>
      <c r="B60" s="38" t="s">
        <v>133</v>
      </c>
      <c r="C60" s="39" t="s">
        <v>42</v>
      </c>
      <c r="D60" s="39" t="s">
        <v>43</v>
      </c>
      <c r="E60" s="39" t="s">
        <v>43</v>
      </c>
      <c r="F60" s="39" t="s">
        <v>43</v>
      </c>
      <c r="G60" s="39" t="s">
        <v>43</v>
      </c>
      <c r="H60" s="39" t="s">
        <v>43</v>
      </c>
      <c r="I60" s="39" t="s">
        <v>43</v>
      </c>
      <c r="J60" s="39" t="s">
        <v>43</v>
      </c>
      <c r="K60" s="39">
        <v>0</v>
      </c>
      <c r="L60" s="39">
        <v>0</v>
      </c>
      <c r="M60" s="39">
        <v>0</v>
      </c>
      <c r="N60" s="39">
        <v>0</v>
      </c>
      <c r="O60" s="39">
        <v>0</v>
      </c>
      <c r="P60" s="39">
        <v>0</v>
      </c>
      <c r="Q60" s="39">
        <v>0</v>
      </c>
      <c r="R60" s="39">
        <v>0</v>
      </c>
      <c r="S60" s="39">
        <v>0</v>
      </c>
      <c r="T60" s="39">
        <v>0</v>
      </c>
      <c r="U60" s="39">
        <v>0</v>
      </c>
      <c r="V60" s="39">
        <v>0</v>
      </c>
      <c r="W60" s="39">
        <v>0</v>
      </c>
      <c r="X60" s="39">
        <v>0</v>
      </c>
      <c r="Y60" s="39">
        <v>0</v>
      </c>
      <c r="Z60" s="39">
        <v>0</v>
      </c>
      <c r="AA60" s="39">
        <v>0</v>
      </c>
      <c r="AB60" s="39">
        <v>0</v>
      </c>
      <c r="AC60" s="39">
        <v>0</v>
      </c>
      <c r="AD60" s="39">
        <v>0</v>
      </c>
      <c r="AE60" s="39">
        <v>0</v>
      </c>
      <c r="AF60" s="39" t="s">
        <v>43</v>
      </c>
      <c r="AG60" s="56"/>
      <c r="AH60" s="55"/>
    </row>
    <row r="61" s="55" customFormat="1" ht="36" customHeight="1">
      <c r="A61" s="37" t="s">
        <v>134</v>
      </c>
      <c r="B61" s="38" t="s">
        <v>135</v>
      </c>
      <c r="C61" s="39" t="s">
        <v>42</v>
      </c>
      <c r="D61" s="39" t="s">
        <v>43</v>
      </c>
      <c r="E61" s="39" t="s">
        <v>43</v>
      </c>
      <c r="F61" s="39" t="s">
        <v>43</v>
      </c>
      <c r="G61" s="39" t="s">
        <v>43</v>
      </c>
      <c r="H61" s="39" t="s">
        <v>43</v>
      </c>
      <c r="I61" s="39" t="s">
        <v>43</v>
      </c>
      <c r="J61" s="39" t="s">
        <v>43</v>
      </c>
      <c r="K61" s="39">
        <v>0</v>
      </c>
      <c r="L61" s="39">
        <v>0</v>
      </c>
      <c r="M61" s="39">
        <v>0</v>
      </c>
      <c r="N61" s="39">
        <v>0</v>
      </c>
      <c r="O61" s="39">
        <v>0</v>
      </c>
      <c r="P61" s="39">
        <v>0</v>
      </c>
      <c r="Q61" s="39">
        <v>0</v>
      </c>
      <c r="R61" s="39">
        <v>0</v>
      </c>
      <c r="S61" s="39">
        <v>0</v>
      </c>
      <c r="T61" s="39">
        <v>0</v>
      </c>
      <c r="U61" s="39">
        <v>0</v>
      </c>
      <c r="V61" s="39">
        <v>0</v>
      </c>
      <c r="W61" s="39">
        <v>0</v>
      </c>
      <c r="X61" s="39">
        <v>0</v>
      </c>
      <c r="Y61" s="39">
        <v>0</v>
      </c>
      <c r="Z61" s="39">
        <v>0</v>
      </c>
      <c r="AA61" s="39">
        <v>0</v>
      </c>
      <c r="AB61" s="39">
        <v>0</v>
      </c>
      <c r="AC61" s="39">
        <v>0</v>
      </c>
      <c r="AD61" s="39">
        <v>0</v>
      </c>
      <c r="AE61" s="39">
        <v>0</v>
      </c>
      <c r="AF61" s="39" t="s">
        <v>43</v>
      </c>
      <c r="AG61" s="56"/>
      <c r="AH61" s="55"/>
    </row>
    <row r="62" s="55" customFormat="1" ht="22.5" customHeight="1">
      <c r="A62" s="37" t="s">
        <v>136</v>
      </c>
      <c r="B62" s="38" t="s">
        <v>137</v>
      </c>
      <c r="C62" s="39" t="s">
        <v>42</v>
      </c>
      <c r="D62" s="39" t="s">
        <v>43</v>
      </c>
      <c r="E62" s="39" t="s">
        <v>43</v>
      </c>
      <c r="F62" s="39" t="s">
        <v>43</v>
      </c>
      <c r="G62" s="39" t="s">
        <v>43</v>
      </c>
      <c r="H62" s="39" t="s">
        <v>43</v>
      </c>
      <c r="I62" s="39" t="s">
        <v>43</v>
      </c>
      <c r="J62" s="39" t="s">
        <v>43</v>
      </c>
      <c r="K62" s="39">
        <v>0</v>
      </c>
      <c r="L62" s="39">
        <v>0</v>
      </c>
      <c r="M62" s="39">
        <v>0</v>
      </c>
      <c r="N62" s="39">
        <v>0</v>
      </c>
      <c r="O62" s="39">
        <v>0</v>
      </c>
      <c r="P62" s="39">
        <v>0</v>
      </c>
      <c r="Q62" s="39">
        <v>0</v>
      </c>
      <c r="R62" s="39">
        <v>0</v>
      </c>
      <c r="S62" s="39">
        <v>0</v>
      </c>
      <c r="T62" s="39">
        <v>0</v>
      </c>
      <c r="U62" s="39">
        <v>0</v>
      </c>
      <c r="V62" s="39">
        <v>0</v>
      </c>
      <c r="W62" s="39">
        <v>0</v>
      </c>
      <c r="X62" s="39">
        <v>0</v>
      </c>
      <c r="Y62" s="39">
        <v>0</v>
      </c>
      <c r="Z62" s="39">
        <v>0</v>
      </c>
      <c r="AA62" s="39">
        <v>0</v>
      </c>
      <c r="AB62" s="39">
        <v>0</v>
      </c>
      <c r="AC62" s="39">
        <v>0</v>
      </c>
      <c r="AD62" s="39">
        <v>0</v>
      </c>
      <c r="AE62" s="39">
        <v>0</v>
      </c>
      <c r="AF62" s="39" t="s">
        <v>43</v>
      </c>
      <c r="AG62" s="56"/>
      <c r="AH62" s="55"/>
    </row>
    <row r="63" s="55" customFormat="1" ht="40.5" customHeight="1">
      <c r="A63" s="34" t="s">
        <v>138</v>
      </c>
      <c r="B63" s="35" t="s">
        <v>139</v>
      </c>
      <c r="C63" s="36" t="s">
        <v>42</v>
      </c>
      <c r="D63" s="36" t="s">
        <v>43</v>
      </c>
      <c r="E63" s="36" t="s">
        <v>43</v>
      </c>
      <c r="F63" s="36" t="s">
        <v>43</v>
      </c>
      <c r="G63" s="36" t="s">
        <v>43</v>
      </c>
      <c r="H63" s="36" t="s">
        <v>43</v>
      </c>
      <c r="I63" s="36" t="s">
        <v>43</v>
      </c>
      <c r="J63" s="36" t="s">
        <v>43</v>
      </c>
      <c r="K63" s="36">
        <f t="shared" ref="K63:AE66" si="31">K64+K65</f>
        <v>0</v>
      </c>
      <c r="L63" s="36">
        <f t="shared" si="31"/>
        <v>0</v>
      </c>
      <c r="M63" s="36">
        <f t="shared" si="31"/>
        <v>0</v>
      </c>
      <c r="N63" s="36">
        <f t="shared" si="31"/>
        <v>0</v>
      </c>
      <c r="O63" s="36">
        <f t="shared" si="31"/>
        <v>0</v>
      </c>
      <c r="P63" s="36">
        <f t="shared" si="31"/>
        <v>0</v>
      </c>
      <c r="Q63" s="36">
        <f t="shared" si="31"/>
        <v>0</v>
      </c>
      <c r="R63" s="36">
        <f t="shared" si="31"/>
        <v>0</v>
      </c>
      <c r="S63" s="36">
        <f t="shared" si="31"/>
        <v>0</v>
      </c>
      <c r="T63" s="36">
        <f t="shared" si="31"/>
        <v>0</v>
      </c>
      <c r="U63" s="36">
        <f t="shared" si="31"/>
        <v>0</v>
      </c>
      <c r="V63" s="36">
        <f t="shared" si="31"/>
        <v>0</v>
      </c>
      <c r="W63" s="36">
        <f t="shared" si="31"/>
        <v>0</v>
      </c>
      <c r="X63" s="36">
        <f t="shared" si="31"/>
        <v>0</v>
      </c>
      <c r="Y63" s="36">
        <f t="shared" si="31"/>
        <v>0</v>
      </c>
      <c r="Z63" s="36">
        <f t="shared" si="31"/>
        <v>0</v>
      </c>
      <c r="AA63" s="36">
        <f t="shared" si="31"/>
        <v>0</v>
      </c>
      <c r="AB63" s="36">
        <f t="shared" si="31"/>
        <v>0</v>
      </c>
      <c r="AC63" s="36">
        <f t="shared" si="31"/>
        <v>0</v>
      </c>
      <c r="AD63" s="36">
        <f t="shared" si="31"/>
        <v>0</v>
      </c>
      <c r="AE63" s="36">
        <f t="shared" si="31"/>
        <v>0</v>
      </c>
      <c r="AF63" s="36" t="s">
        <v>43</v>
      </c>
      <c r="AG63" s="56"/>
      <c r="AH63" s="55"/>
    </row>
    <row r="64" s="55" customFormat="1" ht="33.75" customHeight="1">
      <c r="A64" s="37" t="s">
        <v>140</v>
      </c>
      <c r="B64" s="38" t="s">
        <v>141</v>
      </c>
      <c r="C64" s="39" t="s">
        <v>42</v>
      </c>
      <c r="D64" s="39" t="s">
        <v>43</v>
      </c>
      <c r="E64" s="39" t="s">
        <v>43</v>
      </c>
      <c r="F64" s="39" t="s">
        <v>43</v>
      </c>
      <c r="G64" s="39" t="s">
        <v>43</v>
      </c>
      <c r="H64" s="39" t="s">
        <v>43</v>
      </c>
      <c r="I64" s="39" t="s">
        <v>43</v>
      </c>
      <c r="J64" s="39" t="s">
        <v>43</v>
      </c>
      <c r="K64" s="39">
        <v>0</v>
      </c>
      <c r="L64" s="39">
        <v>0</v>
      </c>
      <c r="M64" s="39">
        <v>0</v>
      </c>
      <c r="N64" s="39">
        <v>0</v>
      </c>
      <c r="O64" s="39">
        <v>0</v>
      </c>
      <c r="P64" s="39">
        <v>0</v>
      </c>
      <c r="Q64" s="39">
        <v>0</v>
      </c>
      <c r="R64" s="39">
        <v>0</v>
      </c>
      <c r="S64" s="39">
        <v>0</v>
      </c>
      <c r="T64" s="39">
        <v>0</v>
      </c>
      <c r="U64" s="39">
        <v>0</v>
      </c>
      <c r="V64" s="39">
        <v>0</v>
      </c>
      <c r="W64" s="39">
        <v>0</v>
      </c>
      <c r="X64" s="39">
        <v>0</v>
      </c>
      <c r="Y64" s="39">
        <v>0</v>
      </c>
      <c r="Z64" s="39">
        <v>0</v>
      </c>
      <c r="AA64" s="39">
        <v>0</v>
      </c>
      <c r="AB64" s="39">
        <v>0</v>
      </c>
      <c r="AC64" s="39">
        <v>0</v>
      </c>
      <c r="AD64" s="39">
        <v>0</v>
      </c>
      <c r="AE64" s="39">
        <v>0</v>
      </c>
      <c r="AF64" s="39" t="s">
        <v>43</v>
      </c>
      <c r="AG64" s="56"/>
      <c r="AH64" s="55"/>
    </row>
    <row r="65" s="51" customFormat="1" ht="39" customHeight="1">
      <c r="A65" s="37" t="s">
        <v>142</v>
      </c>
      <c r="B65" s="38" t="s">
        <v>143</v>
      </c>
      <c r="C65" s="39" t="s">
        <v>42</v>
      </c>
      <c r="D65" s="39" t="s">
        <v>43</v>
      </c>
      <c r="E65" s="39" t="s">
        <v>43</v>
      </c>
      <c r="F65" s="39" t="s">
        <v>43</v>
      </c>
      <c r="G65" s="39" t="s">
        <v>43</v>
      </c>
      <c r="H65" s="39" t="s">
        <v>43</v>
      </c>
      <c r="I65" s="39" t="s">
        <v>43</v>
      </c>
      <c r="J65" s="39" t="s">
        <v>43</v>
      </c>
      <c r="K65" s="39">
        <v>0</v>
      </c>
      <c r="L65" s="39">
        <v>0</v>
      </c>
      <c r="M65" s="39">
        <v>0</v>
      </c>
      <c r="N65" s="39">
        <v>0</v>
      </c>
      <c r="O65" s="39">
        <v>0</v>
      </c>
      <c r="P65" s="39">
        <v>0</v>
      </c>
      <c r="Q65" s="39">
        <v>0</v>
      </c>
      <c r="R65" s="39">
        <v>0</v>
      </c>
      <c r="S65" s="39">
        <v>0</v>
      </c>
      <c r="T65" s="39">
        <v>0</v>
      </c>
      <c r="U65" s="39">
        <v>0</v>
      </c>
      <c r="V65" s="39">
        <v>0</v>
      </c>
      <c r="W65" s="39">
        <v>0</v>
      </c>
      <c r="X65" s="39">
        <v>0</v>
      </c>
      <c r="Y65" s="39">
        <v>0</v>
      </c>
      <c r="Z65" s="39">
        <v>0</v>
      </c>
      <c r="AA65" s="39">
        <v>0</v>
      </c>
      <c r="AB65" s="39">
        <v>0</v>
      </c>
      <c r="AC65" s="39">
        <v>0</v>
      </c>
      <c r="AD65" s="39">
        <v>0</v>
      </c>
      <c r="AE65" s="39">
        <v>0</v>
      </c>
      <c r="AF65" s="39" t="s">
        <v>43</v>
      </c>
      <c r="AG65" s="52"/>
      <c r="AH65" s="51"/>
    </row>
    <row r="66" s="64" customFormat="1" ht="23.25" customHeight="1">
      <c r="A66" s="31" t="s">
        <v>144</v>
      </c>
      <c r="B66" s="32" t="s">
        <v>145</v>
      </c>
      <c r="C66" s="33" t="s">
        <v>42</v>
      </c>
      <c r="D66" s="33" t="s">
        <v>43</v>
      </c>
      <c r="E66" s="33" t="s">
        <v>43</v>
      </c>
      <c r="F66" s="33" t="s">
        <v>43</v>
      </c>
      <c r="G66" s="33" t="s">
        <v>43</v>
      </c>
      <c r="H66" s="33" t="s">
        <v>43</v>
      </c>
      <c r="I66" s="33" t="s">
        <v>43</v>
      </c>
      <c r="J66" s="33" t="s">
        <v>43</v>
      </c>
      <c r="K66" s="33">
        <f t="shared" si="31"/>
        <v>0</v>
      </c>
      <c r="L66" s="33">
        <f t="shared" ref="L66:AE66" si="32">L67+L68</f>
        <v>0</v>
      </c>
      <c r="M66" s="33">
        <f t="shared" si="32"/>
        <v>0</v>
      </c>
      <c r="N66" s="33">
        <f t="shared" si="32"/>
        <v>0</v>
      </c>
      <c r="O66" s="33">
        <f t="shared" si="32"/>
        <v>0</v>
      </c>
      <c r="P66" s="33">
        <f t="shared" si="32"/>
        <v>0</v>
      </c>
      <c r="Q66" s="33">
        <f t="shared" si="32"/>
        <v>0</v>
      </c>
      <c r="R66" s="33">
        <f t="shared" si="32"/>
        <v>0</v>
      </c>
      <c r="S66" s="33">
        <f t="shared" si="32"/>
        <v>0</v>
      </c>
      <c r="T66" s="33">
        <f t="shared" si="32"/>
        <v>0</v>
      </c>
      <c r="U66" s="33">
        <f t="shared" si="32"/>
        <v>0</v>
      </c>
      <c r="V66" s="33">
        <f t="shared" si="32"/>
        <v>0</v>
      </c>
      <c r="W66" s="33">
        <f t="shared" si="32"/>
        <v>0</v>
      </c>
      <c r="X66" s="33">
        <f t="shared" si="32"/>
        <v>0</v>
      </c>
      <c r="Y66" s="33">
        <f t="shared" si="32"/>
        <v>0</v>
      </c>
      <c r="Z66" s="33">
        <f t="shared" si="32"/>
        <v>0</v>
      </c>
      <c r="AA66" s="33">
        <f t="shared" si="32"/>
        <v>0</v>
      </c>
      <c r="AB66" s="33">
        <f t="shared" si="32"/>
        <v>0</v>
      </c>
      <c r="AC66" s="33">
        <f t="shared" si="32"/>
        <v>0</v>
      </c>
      <c r="AD66" s="33">
        <f t="shared" si="32"/>
        <v>0</v>
      </c>
      <c r="AE66" s="33">
        <f t="shared" si="32"/>
        <v>0</v>
      </c>
      <c r="AF66" s="33" t="s">
        <v>43</v>
      </c>
      <c r="AG66" s="65"/>
      <c r="AH66" s="64"/>
    </row>
    <row r="67" s="55" customFormat="1" ht="37.5" customHeight="1">
      <c r="A67" s="34" t="s">
        <v>146</v>
      </c>
      <c r="B67" s="35" t="s">
        <v>147</v>
      </c>
      <c r="C67" s="36" t="s">
        <v>42</v>
      </c>
      <c r="D67" s="36" t="s">
        <v>43</v>
      </c>
      <c r="E67" s="36" t="s">
        <v>43</v>
      </c>
      <c r="F67" s="36" t="s">
        <v>43</v>
      </c>
      <c r="G67" s="36" t="s">
        <v>43</v>
      </c>
      <c r="H67" s="36" t="s">
        <v>43</v>
      </c>
      <c r="I67" s="36" t="s">
        <v>43</v>
      </c>
      <c r="J67" s="36" t="s">
        <v>43</v>
      </c>
      <c r="K67" s="36">
        <v>0</v>
      </c>
      <c r="L67" s="36">
        <v>0</v>
      </c>
      <c r="M67" s="36">
        <v>0</v>
      </c>
      <c r="N67" s="36">
        <v>0</v>
      </c>
      <c r="O67" s="36">
        <v>0</v>
      </c>
      <c r="P67" s="36">
        <v>0</v>
      </c>
      <c r="Q67" s="36">
        <v>0</v>
      </c>
      <c r="R67" s="36">
        <v>0</v>
      </c>
      <c r="S67" s="36">
        <v>0</v>
      </c>
      <c r="T67" s="36">
        <v>0</v>
      </c>
      <c r="U67" s="36">
        <v>0</v>
      </c>
      <c r="V67" s="36">
        <v>0</v>
      </c>
      <c r="W67" s="36">
        <v>0</v>
      </c>
      <c r="X67" s="36">
        <v>0</v>
      </c>
      <c r="Y67" s="36">
        <v>0</v>
      </c>
      <c r="Z67" s="36">
        <v>0</v>
      </c>
      <c r="AA67" s="36">
        <v>0</v>
      </c>
      <c r="AB67" s="36">
        <v>0</v>
      </c>
      <c r="AC67" s="36">
        <v>0</v>
      </c>
      <c r="AD67" s="36">
        <v>0</v>
      </c>
      <c r="AE67" s="36">
        <v>0</v>
      </c>
      <c r="AF67" s="36" t="s">
        <v>43</v>
      </c>
      <c r="AG67" s="56"/>
      <c r="AH67" s="55"/>
    </row>
    <row r="68" s="55" customFormat="1" ht="21.75" customHeight="1">
      <c r="A68" s="34" t="s">
        <v>148</v>
      </c>
      <c r="B68" s="35" t="s">
        <v>149</v>
      </c>
      <c r="C68" s="36" t="s">
        <v>42</v>
      </c>
      <c r="D68" s="36" t="s">
        <v>43</v>
      </c>
      <c r="E68" s="36" t="s">
        <v>43</v>
      </c>
      <c r="F68" s="36" t="s">
        <v>43</v>
      </c>
      <c r="G68" s="36" t="s">
        <v>43</v>
      </c>
      <c r="H68" s="36" t="s">
        <v>43</v>
      </c>
      <c r="I68" s="36" t="s">
        <v>43</v>
      </c>
      <c r="J68" s="36" t="s">
        <v>43</v>
      </c>
      <c r="K68" s="36">
        <v>0</v>
      </c>
      <c r="L68" s="36">
        <v>0</v>
      </c>
      <c r="M68" s="36">
        <v>0</v>
      </c>
      <c r="N68" s="36">
        <v>0</v>
      </c>
      <c r="O68" s="36">
        <v>0</v>
      </c>
      <c r="P68" s="36">
        <v>0</v>
      </c>
      <c r="Q68" s="36">
        <v>0</v>
      </c>
      <c r="R68" s="36">
        <v>0</v>
      </c>
      <c r="S68" s="36">
        <v>0</v>
      </c>
      <c r="T68" s="36">
        <v>0</v>
      </c>
      <c r="U68" s="36">
        <v>0</v>
      </c>
      <c r="V68" s="36">
        <v>0</v>
      </c>
      <c r="W68" s="36">
        <v>0</v>
      </c>
      <c r="X68" s="36">
        <v>0</v>
      </c>
      <c r="Y68" s="36">
        <v>0</v>
      </c>
      <c r="Z68" s="36">
        <v>0</v>
      </c>
      <c r="AA68" s="36">
        <v>0</v>
      </c>
      <c r="AB68" s="36">
        <v>0</v>
      </c>
      <c r="AC68" s="36">
        <v>0</v>
      </c>
      <c r="AD68" s="36">
        <v>0</v>
      </c>
      <c r="AE68" s="36">
        <v>0</v>
      </c>
      <c r="AF68" s="36" t="s">
        <v>43</v>
      </c>
      <c r="AG68" s="56"/>
      <c r="AH68" s="55"/>
    </row>
    <row r="69" s="55" customFormat="1" ht="22.5" customHeight="1">
      <c r="A69" s="31" t="s">
        <v>150</v>
      </c>
      <c r="B69" s="32" t="s">
        <v>151</v>
      </c>
      <c r="C69" s="33" t="s">
        <v>42</v>
      </c>
      <c r="D69" s="33" t="s">
        <v>43</v>
      </c>
      <c r="E69" s="33" t="s">
        <v>43</v>
      </c>
      <c r="F69" s="33" t="s">
        <v>43</v>
      </c>
      <c r="G69" s="33" t="s">
        <v>43</v>
      </c>
      <c r="H69" s="33" t="s">
        <v>43</v>
      </c>
      <c r="I69" s="33" t="s">
        <v>43</v>
      </c>
      <c r="J69" s="33" t="s">
        <v>43</v>
      </c>
      <c r="K69" s="33">
        <v>0</v>
      </c>
      <c r="L69" s="33">
        <v>0</v>
      </c>
      <c r="M69" s="33">
        <v>0</v>
      </c>
      <c r="N69" s="33">
        <v>0</v>
      </c>
      <c r="O69" s="33">
        <v>0</v>
      </c>
      <c r="P69" s="33">
        <v>0</v>
      </c>
      <c r="Q69" s="33">
        <v>0</v>
      </c>
      <c r="R69" s="33">
        <v>0</v>
      </c>
      <c r="S69" s="33">
        <v>0</v>
      </c>
      <c r="T69" s="33">
        <v>0</v>
      </c>
      <c r="U69" s="33">
        <v>0</v>
      </c>
      <c r="V69" s="33">
        <v>0</v>
      </c>
      <c r="W69" s="33">
        <v>0</v>
      </c>
      <c r="X69" s="33">
        <v>0</v>
      </c>
      <c r="Y69" s="33">
        <v>0</v>
      </c>
      <c r="Z69" s="33">
        <v>0</v>
      </c>
      <c r="AA69" s="33">
        <v>0</v>
      </c>
      <c r="AB69" s="33">
        <v>0</v>
      </c>
      <c r="AC69" s="33">
        <v>0</v>
      </c>
      <c r="AD69" s="33">
        <v>0</v>
      </c>
      <c r="AE69" s="33">
        <v>0</v>
      </c>
      <c r="AF69" s="33" t="s">
        <v>43</v>
      </c>
      <c r="AG69" s="56"/>
      <c r="AH69" s="55"/>
    </row>
    <row r="70" s="64" customFormat="1" ht="39" customHeight="1">
      <c r="A70" s="31" t="s">
        <v>152</v>
      </c>
      <c r="B70" s="66" t="s">
        <v>153</v>
      </c>
      <c r="C70" s="67" t="s">
        <v>42</v>
      </c>
      <c r="D70" s="67" t="s">
        <v>43</v>
      </c>
      <c r="E70" s="67" t="s">
        <v>43</v>
      </c>
      <c r="F70" s="67" t="s">
        <v>43</v>
      </c>
      <c r="G70" s="67" t="s">
        <v>43</v>
      </c>
      <c r="H70" s="67" t="s">
        <v>43</v>
      </c>
      <c r="I70" s="67" t="s">
        <v>43</v>
      </c>
      <c r="J70" s="67" t="s">
        <v>43</v>
      </c>
      <c r="K70" s="67">
        <v>0</v>
      </c>
      <c r="L70" s="67">
        <v>0</v>
      </c>
      <c r="M70" s="67">
        <v>0</v>
      </c>
      <c r="N70" s="67">
        <v>0</v>
      </c>
      <c r="O70" s="67">
        <v>0</v>
      </c>
      <c r="P70" s="67">
        <v>0</v>
      </c>
      <c r="Q70" s="67">
        <v>0</v>
      </c>
      <c r="R70" s="67">
        <v>0</v>
      </c>
      <c r="S70" s="67">
        <v>0</v>
      </c>
      <c r="T70" s="67">
        <v>0</v>
      </c>
      <c r="U70" s="67">
        <v>0</v>
      </c>
      <c r="V70" s="67">
        <v>0</v>
      </c>
      <c r="W70" s="67">
        <v>0</v>
      </c>
      <c r="X70" s="67">
        <v>0</v>
      </c>
      <c r="Y70" s="67">
        <v>0</v>
      </c>
      <c r="Z70" s="67">
        <v>0</v>
      </c>
      <c r="AA70" s="67">
        <v>0</v>
      </c>
      <c r="AB70" s="67">
        <v>0</v>
      </c>
      <c r="AC70" s="67">
        <v>0</v>
      </c>
      <c r="AD70" s="67">
        <v>0</v>
      </c>
      <c r="AE70" s="67">
        <v>0</v>
      </c>
      <c r="AF70" s="67" t="s">
        <v>43</v>
      </c>
      <c r="AG70" s="65"/>
      <c r="AH70" s="64"/>
    </row>
    <row r="71" s="55" customFormat="1" ht="26.25" customHeight="1">
      <c r="A71" s="31" t="s">
        <v>154</v>
      </c>
      <c r="B71" s="66" t="s">
        <v>155</v>
      </c>
      <c r="C71" s="67" t="s">
        <v>42</v>
      </c>
      <c r="D71" s="67" t="s">
        <v>43</v>
      </c>
      <c r="E71" s="67" t="s">
        <v>43</v>
      </c>
      <c r="F71" s="67" t="s">
        <v>43</v>
      </c>
      <c r="G71" s="67" t="s">
        <v>43</v>
      </c>
      <c r="H71" s="67" t="s">
        <v>43</v>
      </c>
      <c r="I71" s="67" t="s">
        <v>43</v>
      </c>
      <c r="J71" s="67" t="s">
        <v>43</v>
      </c>
      <c r="K71" s="67">
        <v>0</v>
      </c>
      <c r="L71" s="67">
        <v>0</v>
      </c>
      <c r="M71" s="67">
        <v>0</v>
      </c>
      <c r="N71" s="67">
        <v>0</v>
      </c>
      <c r="O71" s="67">
        <v>0</v>
      </c>
      <c r="P71" s="67">
        <v>0</v>
      </c>
      <c r="Q71" s="67">
        <v>0</v>
      </c>
      <c r="R71" s="67">
        <v>0</v>
      </c>
      <c r="S71" s="67">
        <v>0</v>
      </c>
      <c r="T71" s="67">
        <v>0</v>
      </c>
      <c r="U71" s="67">
        <v>0</v>
      </c>
      <c r="V71" s="67">
        <v>0</v>
      </c>
      <c r="W71" s="67">
        <v>0</v>
      </c>
      <c r="X71" s="67">
        <v>0</v>
      </c>
      <c r="Y71" s="67">
        <v>0</v>
      </c>
      <c r="Z71" s="67">
        <v>0</v>
      </c>
      <c r="AA71" s="67">
        <v>0</v>
      </c>
      <c r="AB71" s="67">
        <v>0</v>
      </c>
      <c r="AC71" s="67">
        <v>0</v>
      </c>
      <c r="AD71" s="67">
        <v>0</v>
      </c>
      <c r="AE71" s="67">
        <v>0</v>
      </c>
      <c r="AF71" s="67" t="s">
        <v>43</v>
      </c>
      <c r="AG71" s="56"/>
      <c r="AH71" s="55"/>
    </row>
  </sheetData>
  <sheetProtection password="0" autoFilter="0" content="1" deleteColumns="0" deleteRows="0" formatCells="0" formatColumns="0" formatRows="0" insertColumns="0" insertHyperlinks="0" insertRows="0" pivotTables="0" selectLockedCells="1" selectUnlockedCells="1" sheet="0" sort="0"/>
  <mergeCells count="27">
    <mergeCell ref="AF1:AF3"/>
    <mergeCell ref="A4:AF4"/>
    <mergeCell ref="A6:AF6"/>
    <mergeCell ref="A7:AF7"/>
    <mergeCell ref="A9:AF9"/>
    <mergeCell ref="I11:Y11"/>
    <mergeCell ref="A12:AF12"/>
    <mergeCell ref="A14:A16"/>
    <mergeCell ref="B14:B16"/>
    <mergeCell ref="C14:C16"/>
    <mergeCell ref="D14:D16"/>
    <mergeCell ref="E14:F15"/>
    <mergeCell ref="G14:H15"/>
    <mergeCell ref="I14:J15"/>
    <mergeCell ref="K14:K16"/>
    <mergeCell ref="L14:U14"/>
    <mergeCell ref="V14:Y14"/>
    <mergeCell ref="Z14:AE14"/>
    <mergeCell ref="AF14:AF16"/>
    <mergeCell ref="L15:P15"/>
    <mergeCell ref="Q15:U15"/>
    <mergeCell ref="V15:W15"/>
    <mergeCell ref="X15:Y15"/>
    <mergeCell ref="Z15:AA15"/>
    <mergeCell ref="AB15:AC15"/>
    <mergeCell ref="AD15:AD16"/>
    <mergeCell ref="AE15:AE16"/>
  </mergeCells>
  <printOptions headings="0" gridLines="0"/>
  <pageMargins left="0.70866141732283472" right="0.70866141732283472" top="0.15999999999999998" bottom="0.17000000000000001" header="0.15999999999999998" footer="0.17000000000000001"/>
  <pageSetup paperSize="8" scale="23" firstPageNumber="2" fitToWidth="1" fitToHeight="0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Р7-Офис/7.4.0.341</Application>
  <Company>Datanium</Company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Kudryashov_YM</dc:creator>
  <cp:revision>1</cp:revision>
  <dcterms:created xsi:type="dcterms:W3CDTF">2009-07-27T10:10:26Z</dcterms:created>
  <dcterms:modified xsi:type="dcterms:W3CDTF">2023-12-05T05:56:21Z</dcterms:modified>
</cp:coreProperties>
</file>